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Рабочий стол\Общая\19 отчет фу за неделю\"/>
    </mc:Choice>
  </mc:AlternateContent>
  <xr:revisionPtr revIDLastSave="0" documentId="13_ncr:1_{3E02BE5C-C674-4F7E-BA9B-05402D5683F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3" i="4" s="1"/>
  <c r="AC24" i="4"/>
  <c r="AC17" i="4"/>
  <c r="AC9" i="4" s="1"/>
  <c r="AC22" i="4" l="1"/>
  <c r="AC7" i="4"/>
  <c r="AC8" i="4" s="1"/>
  <c r="V28" i="4"/>
  <c r="V26" i="4"/>
  <c r="V18" i="4"/>
  <c r="AB28" i="4"/>
  <c r="AB26" i="4"/>
  <c r="AF51" i="4" l="1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2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Q35" i="4" s="1"/>
  <c r="AF33" i="4"/>
  <c r="Y52" i="4"/>
  <c r="Y53" i="4"/>
  <c r="Y51" i="4"/>
  <c r="AQ51" i="4" s="1"/>
  <c r="V50" i="4"/>
  <c r="W50" i="4"/>
  <c r="X50" i="4"/>
  <c r="U52" i="4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U50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P18" i="4"/>
  <c r="M18" i="4"/>
  <c r="K18" i="4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R17" i="4" l="1"/>
  <c r="K17" i="4"/>
  <c r="AK30" i="4"/>
  <c r="AQ30" i="4"/>
  <c r="AO30" i="4"/>
  <c r="AQ58" i="4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<sst xmlns="http://schemas.openxmlformats.org/spreadsheetml/2006/main" count="131" uniqueCount="107">
  <si>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</si>
  <si>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</si>
  <si>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</si>
  <si>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</si>
  <si>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</si>
  <si>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</si>
  <si>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</si>
  <si>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</si>
  <si>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</si>
  <si>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</si>
  <si>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</si>
  <si>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</si>
  <si>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</si>
  <si>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</si>
  <si>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</si>
  <si>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</si>
  <si>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</si>
  <si>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</si>
  <si>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</si>
  <si>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</si>
  <si>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</si>
  <si>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</si>
  <si>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</si>
  <si>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</si>
  <si>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</si>
  <si>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</si>
  <si>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</si>
  <si>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</si>
  <si>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</si>
  <si>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</si>
  <si>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</si>
  <si>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</si>
  <si>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</si>
  <si>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</si>
  <si>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</si>
  <si>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</si>
  <si>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</si>
  <si>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</si>
  <si>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</si>
  <si>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</si>
  <si>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</si>
  <si>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</si>
  <si>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</si>
  <si>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</si>
  <si>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</si>
  <si>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</si>
  <si>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</si>
  <si>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</si>
  <si>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</si>
  <si>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</si>
  <si>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</si>
  <si>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</si>
  <si>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</si>
  <si>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</si>
  <si>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</si>
  <si>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</si>
  <si>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</si>
  <si>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</si>
  <si>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</si>
  <si>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</si>
  <si>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</si>
  <si>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</si>
  <si>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</si>
  <si>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</si>
  <si>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</si>
  <si>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</si>
  <si>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</si>
  <si>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</si>
  <si>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</si>
  <si>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</si>
  <si>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</si>
  <si>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</si>
  <si>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</si>
  <si>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</si>
  <si>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</si>
  <si>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</si>
  <si>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</si>
  <si>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</si>
  <si>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</si>
  <si>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</si>
  <si>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</si>
  <si>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</si>
  <si>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</si>
  <si>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</si>
  <si>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</si>
  <si>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</si>
  <si>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</si>
  <si>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</si>
  <si>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</si>
  <si>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</si>
  <si>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</si>
  <si>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</si>
  <si>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</si>
  <si>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</si>
  <si>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</si>
  <si>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</si>
  <si>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</si>
  <si>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</si>
  <si>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откл.+- от плана за 4 месяца 2024 года</t>
  </si>
  <si>
    <t>Исполнение бюджета Благодарненского муниципального округа Ставропольского края по доходам по состоянию на 18.04.2024 года</t>
  </si>
  <si>
    <t>Исполнено с 01.01.2023 по 18.04.2023 год</t>
  </si>
  <si>
    <r>
      <t>Исполнено с 01.01.2023 года по 18.04.2023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</si>
  <si>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05.04.2024 по 11.04.2024 (неделя) П</t>
  </si>
  <si>
    <t>с 12.04.2024 по 18.04.2024 (неделя) Т</t>
  </si>
  <si>
    <t>Исполнение с 01.01.2024 по 11.04.2024
(53,08%)</t>
  </si>
  <si>
    <r>
      <t xml:space="preserve">Исполнение с 01.01.2024 по 18.04.2024
</t>
    </r>
    <r>
      <rPr>
        <b/>
        <sz val="14"/>
        <rFont val="Times New Roman"/>
        <family val="1"/>
        <charset val="204"/>
      </rPr>
      <t>(53,08%)</t>
    </r>
  </si>
  <si>
    <t>откл.+- от исполнения на 18.04.2023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</si>
</sst>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A60" sqref="AA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6.42578125" style="1" hidden="1" customWidth="1"/>
    <col min="23" max="23" width="24.28515625" style="1" hidden="1" customWidth="1"/>
    <col min="24" max="24" width="24.855468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4.4257812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6" t="s">
        <v>99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15.758684056025675</v>
      </c>
      <c r="U3" s="104"/>
      <c r="V3" s="106">
        <f>V8/S8%</f>
        <v>21.64626246908951</v>
      </c>
      <c r="W3" s="106"/>
      <c r="X3" s="105"/>
      <c r="Y3" s="80"/>
      <c r="Z3" s="80">
        <f>U3-Y63</f>
        <v>-716441844.14724863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7" t="s">
        <v>34</v>
      </c>
      <c r="J4" s="130" t="s">
        <v>45</v>
      </c>
      <c r="K4" s="130" t="s">
        <v>51</v>
      </c>
      <c r="L4" s="135" t="s">
        <v>56</v>
      </c>
      <c r="M4" s="130" t="s">
        <v>54</v>
      </c>
      <c r="N4" s="130" t="s">
        <v>53</v>
      </c>
      <c r="O4" s="135" t="s">
        <v>50</v>
      </c>
      <c r="P4" s="130" t="s">
        <v>63</v>
      </c>
      <c r="Q4" s="135" t="s">
        <v>65</v>
      </c>
      <c r="R4" s="130" t="s">
        <v>64</v>
      </c>
      <c r="S4" s="129" t="s">
        <v>82</v>
      </c>
      <c r="T4" s="135" t="s">
        <v>81</v>
      </c>
      <c r="U4" s="130" t="s">
        <v>83</v>
      </c>
      <c r="V4" s="135" t="s">
        <v>100</v>
      </c>
      <c r="W4" s="138" t="s">
        <v>75</v>
      </c>
      <c r="X4" s="126" t="s">
        <v>80</v>
      </c>
      <c r="Y4" s="130" t="s">
        <v>101</v>
      </c>
      <c r="Z4" s="131" t="s">
        <v>66</v>
      </c>
      <c r="AA4" s="140" t="s">
        <v>96</v>
      </c>
      <c r="AB4" s="141"/>
      <c r="AC4" s="123" t="s">
        <v>57</v>
      </c>
      <c r="AD4" s="123"/>
      <c r="AE4" s="133" t="s">
        <v>104</v>
      </c>
      <c r="AF4" s="130" t="s">
        <v>105</v>
      </c>
      <c r="AG4" s="127" t="s">
        <v>43</v>
      </c>
      <c r="AH4" s="129" t="s">
        <v>67</v>
      </c>
      <c r="AI4" s="129"/>
      <c r="AJ4" s="123" t="s">
        <v>95</v>
      </c>
      <c r="AK4" s="123"/>
      <c r="AL4" s="123" t="s">
        <v>52</v>
      </c>
      <c r="AM4" s="123"/>
      <c r="AN4" s="123" t="s">
        <v>98</v>
      </c>
      <c r="AO4" s="123"/>
      <c r="AP4" s="123" t="s">
        <v>106</v>
      </c>
      <c r="AQ4" s="123"/>
      <c r="AR4" s="123" t="s">
        <v>55</v>
      </c>
      <c r="AS4" s="123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7"/>
      <c r="J5" s="130"/>
      <c r="K5" s="130"/>
      <c r="L5" s="135"/>
      <c r="M5" s="130"/>
      <c r="N5" s="130"/>
      <c r="O5" s="135"/>
      <c r="P5" s="130"/>
      <c r="Q5" s="135"/>
      <c r="R5" s="130"/>
      <c r="S5" s="129"/>
      <c r="T5" s="135"/>
      <c r="U5" s="130"/>
      <c r="V5" s="135"/>
      <c r="W5" s="139"/>
      <c r="X5" s="126"/>
      <c r="Y5" s="130"/>
      <c r="Z5" s="132"/>
      <c r="AA5" s="142"/>
      <c r="AB5" s="143"/>
      <c r="AC5" s="79" t="s">
        <v>102</v>
      </c>
      <c r="AD5" s="79" t="s">
        <v>103</v>
      </c>
      <c r="AE5" s="134"/>
      <c r="AF5" s="130"/>
      <c r="AG5" s="128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hidden="1" customHeight="1" x14ac:dyDescent="0.3">
      <c r="A7" s="9"/>
      <c r="B7" s="124" t="s">
        <v>8</v>
      </c>
      <c r="C7" s="124"/>
      <c r="D7" s="124"/>
      <c r="E7" s="124"/>
      <c r="F7" s="124"/>
      <c r="G7" s="124"/>
      <c r="H7" s="124"/>
      <c r="I7" s="124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121446301.18554319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95993558.370000005</v>
      </c>
      <c r="W7" s="44">
        <f>V7/S7%</f>
        <v>23.422406444657785</v>
      </c>
      <c r="X7" s="44">
        <f>X9+X22</f>
        <v>0</v>
      </c>
      <c r="Y7" s="44">
        <f>Y9+Y22</f>
        <v>115152071.15724874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166088365.17000002</v>
      </c>
      <c r="AC7" s="44">
        <f t="shared" ref="AC7:AD7" si="3">AC9+AC22</f>
        <v>8200608.2400000002</v>
      </c>
      <c r="AD7" s="44">
        <f t="shared" si="3"/>
        <v>3635569.9399999995</v>
      </c>
      <c r="AE7" s="44">
        <v>139280311.49000001</v>
      </c>
      <c r="AF7" s="44">
        <f t="shared" si="2"/>
        <v>142915881.43000001</v>
      </c>
      <c r="AG7" s="44">
        <f>AD7-AC7</f>
        <v>-4565038.3000000007</v>
      </c>
      <c r="AH7" s="44">
        <f t="shared" ref="AH7:AH63" si="4">AF7-Z7</f>
        <v>-257499218.21999997</v>
      </c>
      <c r="AI7" s="44">
        <f t="shared" ref="AI7:AI28" si="5">AF7/Z7*100</f>
        <v>35.691931087244654</v>
      </c>
      <c r="AJ7" s="44">
        <f>AF7-AA7</f>
        <v>-435189688.94</v>
      </c>
      <c r="AK7" s="44">
        <f>AF7/AA7%</f>
        <v>24.72141573355378</v>
      </c>
      <c r="AL7" s="44" t="e">
        <f>AF7-#REF!</f>
        <v>#REF!</v>
      </c>
      <c r="AM7" s="44" t="e">
        <f>IF(#REF!=0,0,AF7/#REF!*100)</f>
        <v>#REF!</v>
      </c>
      <c r="AN7" s="44">
        <f>AF7-AB7</f>
        <v>-23172483.74000001</v>
      </c>
      <c r="AO7" s="44">
        <f>AF7/AB7*100</f>
        <v>86.048099325752432</v>
      </c>
      <c r="AP7" s="44">
        <f>AF7-Y7</f>
        <v>27763810.272751272</v>
      </c>
      <c r="AQ7" s="44">
        <f>AF7/Y7%</f>
        <v>124.11056092498563</v>
      </c>
      <c r="AR7" s="44">
        <f>AF7-M7</f>
        <v>21469580.244456813</v>
      </c>
      <c r="AS7" s="44">
        <f>IF(M7=0,0,AF7/M7*100)</f>
        <v>117.67824959251416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80108712.810000002</v>
      </c>
      <c r="W8" s="44">
        <f t="shared" ref="W8:W9" si="7">V8/S8%</f>
        <v>21.64626246908951</v>
      </c>
      <c r="X8" s="52">
        <f t="shared" ref="X8:AB8" si="8">X7-X37-X53</f>
        <v>0</v>
      </c>
      <c r="Y8" s="52">
        <f t="shared" si="8"/>
        <v>99267225.597248733</v>
      </c>
      <c r="Z8" s="52">
        <f t="shared" si="8"/>
        <v>372608810</v>
      </c>
      <c r="AA8" s="52">
        <f t="shared" si="8"/>
        <v>545150607.50999999</v>
      </c>
      <c r="AB8" s="52">
        <f t="shared" si="8"/>
        <v>151583179.98000002</v>
      </c>
      <c r="AC8" s="52">
        <f t="shared" ref="AC8:AD8" si="9">AC7-AC37-AC53</f>
        <v>7080819.9900000002</v>
      </c>
      <c r="AD8" s="52">
        <f t="shared" si="9"/>
        <v>2367642.2499999995</v>
      </c>
      <c r="AE8" s="52">
        <v>125378170.07000001</v>
      </c>
      <c r="AF8" s="52">
        <f>AF7-AF37-AF53</f>
        <v>127745812.32000001</v>
      </c>
      <c r="AG8" s="51">
        <f t="shared" ref="AG8:AG63" si="10">AD8-AC8</f>
        <v>-4713177.74</v>
      </c>
      <c r="AH8" s="64">
        <f t="shared" si="4"/>
        <v>-244862997.68000001</v>
      </c>
      <c r="AI8" s="64">
        <f t="shared" si="5"/>
        <v>34.284163146867087</v>
      </c>
      <c r="AJ8" s="51">
        <f t="shared" ref="AJ8:AJ62" si="11">AF8-AA8</f>
        <v>-417404795.19</v>
      </c>
      <c r="AK8" s="51">
        <f>AF8/AA8%</f>
        <v>23.433122986597184</v>
      </c>
      <c r="AL8" s="51"/>
      <c r="AM8" s="51"/>
      <c r="AN8" s="64">
        <f t="shared" ref="AN8:AN63" si="12">AF8-AB8</f>
        <v>-23837367.660000011</v>
      </c>
      <c r="AO8" s="64">
        <f t="shared" ref="AO8:AO63" si="13">AF8/AB8*100</f>
        <v>84.274397948937917</v>
      </c>
      <c r="AP8" s="51">
        <f t="shared" ref="AP8:AP63" si="14">AF8-Y8</f>
        <v>28478586.722751275</v>
      </c>
      <c r="AQ8" s="51">
        <f>AF8/Y8%</f>
        <v>128.68881098611118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50957294.710000008</v>
      </c>
      <c r="W9" s="44">
        <f t="shared" si="7"/>
        <v>15.758684056025675</v>
      </c>
      <c r="X9" s="70">
        <f t="shared" si="16"/>
        <v>0</v>
      </c>
      <c r="Y9" s="70">
        <f>Y10+Y11+Y12+Y13+Y14+Y15+Y16+Y17+Y20+Y21</f>
        <v>70115807.497248739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134163156.84</v>
      </c>
      <c r="AC9" s="70">
        <f t="shared" ref="AC9:AD9" si="17">AC10+AC11+AC12+AC13+AC14+AC15+AC16+AC17+AC20+AC21</f>
        <v>2576408.16</v>
      </c>
      <c r="AD9" s="70">
        <f t="shared" si="17"/>
        <v>1384221.41</v>
      </c>
      <c r="AE9" s="70">
        <v>107788781.09999999</v>
      </c>
      <c r="AF9" s="70">
        <f>AF10+AF11+AF12+AF13+AF14+AF15+AF16+AF17+AF20+AF21</f>
        <v>109173002.50999999</v>
      </c>
      <c r="AG9" s="71">
        <f t="shared" si="10"/>
        <v>-1192186.7500000002</v>
      </c>
      <c r="AH9" s="72"/>
      <c r="AI9" s="72"/>
      <c r="AJ9" s="71">
        <f t="shared" si="11"/>
        <v>-384717335</v>
      </c>
      <c r="AK9" s="71">
        <f>AF9/AA9%</f>
        <v>22.104705076921963</v>
      </c>
      <c r="AL9" s="73"/>
      <c r="AM9" s="73"/>
      <c r="AN9" s="72">
        <f t="shared" si="12"/>
        <v>-24990154.330000013</v>
      </c>
      <c r="AO9" s="72">
        <f t="shared" si="13"/>
        <v>81.373310737013497</v>
      </c>
      <c r="AP9" s="71">
        <f t="shared" si="14"/>
        <v>39057195.012751251</v>
      </c>
      <c r="AQ9" s="71">
        <f>AF9/Y9%</f>
        <v>155.70383684775192</v>
      </c>
      <c r="AR9" s="23"/>
      <c r="AS9" s="23"/>
      <c r="AT9" s="49"/>
    </row>
    <row r="10" spans="1:47" s="10" customFormat="1" ht="91.5" hidden="1" customHeight="1" x14ac:dyDescent="0.3">
      <c r="A10" s="9"/>
      <c r="B10" s="125" t="s">
        <v>26</v>
      </c>
      <c r="C10" s="125"/>
      <c r="D10" s="125"/>
      <c r="E10" s="125"/>
      <c r="F10" s="125"/>
      <c r="G10" s="125"/>
      <c r="H10" s="125"/>
      <c r="I10" s="125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28719729.149999999</v>
      </c>
      <c r="W10" s="12"/>
      <c r="X10" s="46"/>
      <c r="Y10" s="47">
        <f>V10/31.84%*53.08%</f>
        <v>47878241.937248729</v>
      </c>
      <c r="Z10" s="46">
        <v>188231000</v>
      </c>
      <c r="AA10" s="46">
        <v>340259137.50999999</v>
      </c>
      <c r="AB10" s="46">
        <v>88800287.840000004</v>
      </c>
      <c r="AC10" s="46">
        <v>1608501.29</v>
      </c>
      <c r="AD10" s="46">
        <v>2710.75</v>
      </c>
      <c r="AE10" s="46">
        <v>72737681.720000014</v>
      </c>
      <c r="AF10" s="46">
        <f>AE10+AD10</f>
        <v>72740392.470000014</v>
      </c>
      <c r="AG10" s="46">
        <f t="shared" si="10"/>
        <v>-1605790.54</v>
      </c>
      <c r="AH10" s="44">
        <f t="shared" si="4"/>
        <v>-115490607.52999999</v>
      </c>
      <c r="AI10" s="44">
        <f t="shared" si="5"/>
        <v>38.644215070843813</v>
      </c>
      <c r="AJ10" s="46">
        <f t="shared" si="11"/>
        <v>-267518745.03999996</v>
      </c>
      <c r="AK10" s="44">
        <f t="shared" ref="AK10:AK63" si="18">AF10/AA10%</f>
        <v>21.377939473517365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-16059895.36999999</v>
      </c>
      <c r="AO10" s="44">
        <f t="shared" si="13"/>
        <v>81.914590863785662</v>
      </c>
      <c r="AP10" s="46">
        <f t="shared" si="14"/>
        <v>24862150.532751285</v>
      </c>
      <c r="AQ10" s="44">
        <f t="shared" ref="AQ10:AQ19" si="19">AF10/Y10%</f>
        <v>151.92786854065503</v>
      </c>
      <c r="AR10" s="46">
        <f t="shared" ref="AR10:AR20" si="20">AF10-M10</f>
        <v>13904942.374456793</v>
      </c>
      <c r="AS10" s="46">
        <f t="shared" ref="AS10:AS20" si="21">IF(M10=0,0,AF10/M10*100)</f>
        <v>123.63361264658718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19" t="s">
        <v>25</v>
      </c>
      <c r="C11" s="119"/>
      <c r="D11" s="119"/>
      <c r="E11" s="119"/>
      <c r="F11" s="119"/>
      <c r="G11" s="119"/>
      <c r="H11" s="119"/>
      <c r="I11" s="119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7691137.0700000003</v>
      </c>
      <c r="W11" s="12"/>
      <c r="X11" s="12"/>
      <c r="Y11" s="12">
        <f t="shared" ref="Y11:Y16" si="22">V11</f>
        <v>7691137.0700000003</v>
      </c>
      <c r="Z11" s="12">
        <v>28603900</v>
      </c>
      <c r="AA11" s="12">
        <v>32294200</v>
      </c>
      <c r="AB11" s="12">
        <v>10366360</v>
      </c>
      <c r="AC11" s="12">
        <v>0.01</v>
      </c>
      <c r="AD11" s="12">
        <v>0</v>
      </c>
      <c r="AE11" s="12">
        <v>8212604.4299999997</v>
      </c>
      <c r="AF11" s="12">
        <f t="shared" ref="AF11:AF62" si="23">AE11+AD11</f>
        <v>8212604.4299999997</v>
      </c>
      <c r="AG11" s="12">
        <f t="shared" si="10"/>
        <v>-0.01</v>
      </c>
      <c r="AH11" s="44">
        <f t="shared" si="4"/>
        <v>-20391295.57</v>
      </c>
      <c r="AI11" s="44">
        <f t="shared" si="5"/>
        <v>28.711484902408412</v>
      </c>
      <c r="AJ11" s="12">
        <f t="shared" si="11"/>
        <v>-24081595.57</v>
      </c>
      <c r="AK11" s="44">
        <f t="shared" si="18"/>
        <v>25.430586390125779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-2153755.5700000003</v>
      </c>
      <c r="AO11" s="44">
        <f>AF11/AB11*100</f>
        <v>79.223608190338751</v>
      </c>
      <c r="AP11" s="12">
        <f t="shared" si="14"/>
        <v>521467.3599999994</v>
      </c>
      <c r="AQ11" s="44">
        <f t="shared" si="19"/>
        <v>106.78010748285884</v>
      </c>
      <c r="AR11" s="12">
        <f t="shared" si="20"/>
        <v>318679.31999999937</v>
      </c>
      <c r="AS11" s="12">
        <f t="shared" si="21"/>
        <v>104.03701980395401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1102907.1100000001</v>
      </c>
      <c r="W12" s="12"/>
      <c r="X12" s="12"/>
      <c r="Y12" s="12">
        <f t="shared" si="22"/>
        <v>1102907.1100000001</v>
      </c>
      <c r="Z12" s="12">
        <v>11972000</v>
      </c>
      <c r="AA12" s="12">
        <v>27969000</v>
      </c>
      <c r="AB12" s="12">
        <v>9894011</v>
      </c>
      <c r="AC12" s="12">
        <v>317952.08</v>
      </c>
      <c r="AD12" s="12">
        <v>-127843.24</v>
      </c>
      <c r="AE12" s="12">
        <v>2434693.98</v>
      </c>
      <c r="AF12" s="12">
        <f t="shared" si="23"/>
        <v>2306850.7399999998</v>
      </c>
      <c r="AG12" s="12">
        <f t="shared" si="10"/>
        <v>-445795.32</v>
      </c>
      <c r="AH12" s="44">
        <f t="shared" si="4"/>
        <v>-9665149.2599999998</v>
      </c>
      <c r="AI12" s="44">
        <f t="shared" si="5"/>
        <v>19.268716505178748</v>
      </c>
      <c r="AJ12" s="12">
        <f t="shared" si="11"/>
        <v>-25662149.260000002</v>
      </c>
      <c r="AK12" s="44">
        <f t="shared" si="18"/>
        <v>8.2478842289677843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-7587160.2599999998</v>
      </c>
      <c r="AO12" s="44">
        <f t="shared" si="13"/>
        <v>23.315627403284672</v>
      </c>
      <c r="AP12" s="12">
        <f t="shared" si="14"/>
        <v>1203943.6299999997</v>
      </c>
      <c r="AQ12" s="44">
        <f t="shared" si="19"/>
        <v>209.16092743295485</v>
      </c>
      <c r="AR12" s="12">
        <f t="shared" si="20"/>
        <v>2306850.7399999998</v>
      </c>
      <c r="AS12" s="12">
        <f t="shared" si="21"/>
        <v>0</v>
      </c>
      <c r="AT12" s="34">
        <f>AF12</f>
        <v>2306850.7399999998</v>
      </c>
    </row>
    <row r="13" spans="1:47" s="10" customFormat="1" ht="70.5" hidden="1" customHeight="1" x14ac:dyDescent="0.3">
      <c r="A13" s="9"/>
      <c r="B13" s="119" t="s">
        <v>24</v>
      </c>
      <c r="C13" s="119"/>
      <c r="D13" s="119"/>
      <c r="E13" s="119"/>
      <c r="F13" s="119"/>
      <c r="G13" s="119"/>
      <c r="H13" s="119"/>
      <c r="I13" s="119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-368238.66</v>
      </c>
      <c r="W13" s="12"/>
      <c r="X13" s="12"/>
      <c r="Y13" s="12">
        <f t="shared" si="22"/>
        <v>-368238.66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-618.75999999999976</v>
      </c>
      <c r="AF13" s="12">
        <f t="shared" si="23"/>
        <v>-618.75999999999976</v>
      </c>
      <c r="AG13" s="12">
        <f t="shared" si="10"/>
        <v>0</v>
      </c>
      <c r="AH13" s="44">
        <f t="shared" si="4"/>
        <v>-8618.76</v>
      </c>
      <c r="AI13" s="44">
        <f t="shared" si="5"/>
        <v>-7.734499999999997</v>
      </c>
      <c r="AJ13" s="12">
        <f t="shared" si="11"/>
        <v>-618.75999999999976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-618.75999999999976</v>
      </c>
      <c r="AO13" s="115">
        <v>0</v>
      </c>
      <c r="AP13" s="12">
        <f t="shared" si="14"/>
        <v>367619.89999999997</v>
      </c>
      <c r="AQ13" s="44">
        <f t="shared" si="19"/>
        <v>0.16803232990256911</v>
      </c>
      <c r="AR13" s="12">
        <f t="shared" si="20"/>
        <v>-5415297.6200000001</v>
      </c>
      <c r="AS13" s="12">
        <f t="shared" si="21"/>
        <v>-1.1427455182448249E-2</v>
      </c>
      <c r="AT13" s="34">
        <f>AF13</f>
        <v>-618.75999999999976</v>
      </c>
      <c r="AU13" s="86" t="s">
        <v>74</v>
      </c>
    </row>
    <row r="14" spans="1:47" s="10" customFormat="1" ht="42.75" hidden="1" customHeight="1" x14ac:dyDescent="0.3">
      <c r="A14" s="9"/>
      <c r="B14" s="119" t="s">
        <v>23</v>
      </c>
      <c r="C14" s="119"/>
      <c r="D14" s="119"/>
      <c r="E14" s="119"/>
      <c r="F14" s="119"/>
      <c r="G14" s="119"/>
      <c r="H14" s="119"/>
      <c r="I14" s="119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4101109.79</v>
      </c>
      <c r="W14" s="12"/>
      <c r="X14" s="12"/>
      <c r="Y14" s="12">
        <f t="shared" si="22"/>
        <v>4101109.79</v>
      </c>
      <c r="Z14" s="12">
        <v>5814000</v>
      </c>
      <c r="AA14" s="12">
        <v>7692000</v>
      </c>
      <c r="AB14" s="12">
        <v>7692000</v>
      </c>
      <c r="AC14" s="12">
        <v>128571.23</v>
      </c>
      <c r="AD14" s="12">
        <v>164338.96</v>
      </c>
      <c r="AE14" s="12">
        <v>8649279.5300000012</v>
      </c>
      <c r="AF14" s="12">
        <f t="shared" si="23"/>
        <v>8813618.4900000021</v>
      </c>
      <c r="AG14" s="12">
        <f t="shared" si="10"/>
        <v>35767.729999999996</v>
      </c>
      <c r="AH14" s="44">
        <f t="shared" si="4"/>
        <v>2999618.4900000021</v>
      </c>
      <c r="AI14" s="44">
        <f t="shared" si="5"/>
        <v>151.59302528379777</v>
      </c>
      <c r="AJ14" s="12">
        <f t="shared" si="11"/>
        <v>1121618.4900000021</v>
      </c>
      <c r="AK14" s="44">
        <f t="shared" si="18"/>
        <v>114.58162363494543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1121618.4900000021</v>
      </c>
      <c r="AO14" s="44">
        <f t="shared" si="13"/>
        <v>114.58162363494542</v>
      </c>
      <c r="AP14" s="12">
        <f t="shared" si="14"/>
        <v>4712508.700000002</v>
      </c>
      <c r="AQ14" s="44">
        <f t="shared" si="19"/>
        <v>214.90813319581972</v>
      </c>
      <c r="AR14" s="12">
        <f t="shared" si="20"/>
        <v>5246540.6300000027</v>
      </c>
      <c r="AS14" s="12">
        <f t="shared" si="21"/>
        <v>247.08231319626992</v>
      </c>
      <c r="AT14" s="34">
        <f>AF14</f>
        <v>8813618.4900000021</v>
      </c>
      <c r="AU14" s="86"/>
    </row>
    <row r="15" spans="1:47" s="10" customFormat="1" ht="99" hidden="1" customHeight="1" x14ac:dyDescent="0.3">
      <c r="A15" s="9"/>
      <c r="B15" s="119" t="s">
        <v>22</v>
      </c>
      <c r="C15" s="119"/>
      <c r="D15" s="119"/>
      <c r="E15" s="119"/>
      <c r="F15" s="119"/>
      <c r="G15" s="119"/>
      <c r="H15" s="119"/>
      <c r="I15" s="119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2723163.16</v>
      </c>
      <c r="W15" s="12"/>
      <c r="X15" s="12"/>
      <c r="Y15" s="12">
        <f t="shared" si="22"/>
        <v>2723163.16</v>
      </c>
      <c r="Z15" s="12">
        <v>8168000</v>
      </c>
      <c r="AA15" s="12">
        <v>6694000</v>
      </c>
      <c r="AB15" s="12">
        <v>4553204</v>
      </c>
      <c r="AC15" s="12">
        <v>232736.61</v>
      </c>
      <c r="AD15" s="12">
        <v>-3126.67</v>
      </c>
      <c r="AE15" s="12">
        <v>6507255.1599999992</v>
      </c>
      <c r="AF15" s="12">
        <f t="shared" si="23"/>
        <v>6504128.4899999993</v>
      </c>
      <c r="AG15" s="12">
        <f t="shared" si="10"/>
        <v>-235863.28</v>
      </c>
      <c r="AH15" s="44">
        <f t="shared" si="4"/>
        <v>-1663871.5100000007</v>
      </c>
      <c r="AI15" s="44">
        <f t="shared" si="5"/>
        <v>79.62938895690499</v>
      </c>
      <c r="AJ15" s="12">
        <f t="shared" si="11"/>
        <v>-189871.51000000071</v>
      </c>
      <c r="AK15" s="44">
        <f t="shared" si="18"/>
        <v>97.163556767254249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1950924.4899999993</v>
      </c>
      <c r="AO15" s="44">
        <f t="shared" si="13"/>
        <v>142.84728929342941</v>
      </c>
      <c r="AP15" s="12">
        <f t="shared" si="14"/>
        <v>3780965.3299999991</v>
      </c>
      <c r="AQ15" s="44">
        <f t="shared" si="19"/>
        <v>238.84461223395806</v>
      </c>
      <c r="AR15" s="12">
        <f t="shared" si="20"/>
        <v>6362304.129999999</v>
      </c>
      <c r="AS15" s="12">
        <f t="shared" si="21"/>
        <v>4586.0446611569405</v>
      </c>
      <c r="AT15" s="34">
        <f>AF15</f>
        <v>6504128.4899999993</v>
      </c>
      <c r="AU15" s="86"/>
    </row>
    <row r="16" spans="1:47" s="10" customFormat="1" ht="65.25" hidden="1" customHeight="1" x14ac:dyDescent="0.3">
      <c r="A16" s="9"/>
      <c r="B16" s="119" t="s">
        <v>21</v>
      </c>
      <c r="C16" s="119"/>
      <c r="D16" s="119"/>
      <c r="E16" s="119"/>
      <c r="F16" s="119"/>
      <c r="G16" s="119"/>
      <c r="H16" s="119"/>
      <c r="I16" s="119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50215.78</v>
      </c>
      <c r="W16" s="12"/>
      <c r="X16" s="12"/>
      <c r="Y16" s="12">
        <f t="shared" si="22"/>
        <v>50215.78</v>
      </c>
      <c r="Z16" s="12">
        <v>15443000</v>
      </c>
      <c r="AA16" s="12">
        <v>14460000</v>
      </c>
      <c r="AB16" s="12">
        <v>1135580</v>
      </c>
      <c r="AC16" s="12">
        <v>17877.560000000001</v>
      </c>
      <c r="AD16" s="12">
        <v>36702.620000000003</v>
      </c>
      <c r="AE16" s="12">
        <v>1098383.33</v>
      </c>
      <c r="AF16" s="12">
        <f t="shared" si="23"/>
        <v>1135085.9500000002</v>
      </c>
      <c r="AG16" s="12">
        <f t="shared" si="10"/>
        <v>18825.060000000001</v>
      </c>
      <c r="AH16" s="44">
        <f t="shared" si="4"/>
        <v>-14307914.050000001</v>
      </c>
      <c r="AI16" s="44">
        <f t="shared" si="5"/>
        <v>7.3501647995855732</v>
      </c>
      <c r="AJ16" s="12">
        <f t="shared" si="11"/>
        <v>-13324914.050000001</v>
      </c>
      <c r="AK16" s="44">
        <f t="shared" si="18"/>
        <v>7.8498336791148011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-494.04999999981374</v>
      </c>
      <c r="AO16" s="44">
        <f t="shared" si="13"/>
        <v>99.956493597985187</v>
      </c>
      <c r="AP16" s="12">
        <f t="shared" si="14"/>
        <v>1084870.1700000002</v>
      </c>
      <c r="AQ16" s="44">
        <f t="shared" si="19"/>
        <v>2260.4168450634447</v>
      </c>
      <c r="AR16" s="12">
        <f t="shared" si="20"/>
        <v>-25592.939999999711</v>
      </c>
      <c r="AS16" s="12">
        <f t="shared" si="21"/>
        <v>97.795002543726824</v>
      </c>
      <c r="AT16" s="34">
        <v>11117000</v>
      </c>
      <c r="AU16" s="86"/>
    </row>
    <row r="17" spans="1:47" s="10" customFormat="1" ht="24" hidden="1" customHeight="1" x14ac:dyDescent="0.3">
      <c r="A17" s="9"/>
      <c r="B17" s="119" t="s">
        <v>19</v>
      </c>
      <c r="C17" s="119"/>
      <c r="D17" s="119"/>
      <c r="E17" s="119"/>
      <c r="F17" s="119"/>
      <c r="G17" s="119"/>
      <c r="H17" s="119"/>
      <c r="I17" s="119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5241043.34</v>
      </c>
      <c r="W17" s="12"/>
      <c r="X17" s="12">
        <f t="shared" si="32"/>
        <v>0</v>
      </c>
      <c r="Y17" s="12">
        <f>Y18+Y19</f>
        <v>5241043.34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9655249</v>
      </c>
      <c r="AC17" s="12">
        <f t="shared" ref="AC17:AD17" si="34">AC18+AC19</f>
        <v>70346.100000000006</v>
      </c>
      <c r="AD17" s="12">
        <f t="shared" si="34"/>
        <v>1162537.57</v>
      </c>
      <c r="AE17" s="12">
        <v>6240230.8899999987</v>
      </c>
      <c r="AF17" s="12">
        <f t="shared" si="31"/>
        <v>7402768.4599999981</v>
      </c>
      <c r="AG17" s="12">
        <f t="shared" si="10"/>
        <v>1092191.47</v>
      </c>
      <c r="AH17" s="44">
        <f t="shared" si="4"/>
        <v>-50086231.539999999</v>
      </c>
      <c r="AI17" s="44">
        <f t="shared" si="5"/>
        <v>12.876843326549423</v>
      </c>
      <c r="AJ17" s="12">
        <f t="shared" si="11"/>
        <v>-49376231.539999999</v>
      </c>
      <c r="AK17" s="44">
        <f t="shared" si="18"/>
        <v>13.037863400200775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-2252480.5400000019</v>
      </c>
      <c r="AO17" s="44">
        <f t="shared" si="13"/>
        <v>76.670922313862619</v>
      </c>
      <c r="AP17" s="12">
        <f t="shared" si="14"/>
        <v>2161725.1199999982</v>
      </c>
      <c r="AQ17" s="44">
        <f t="shared" si="19"/>
        <v>141.24608364715408</v>
      </c>
      <c r="AR17" s="12">
        <f t="shared" si="20"/>
        <v>-6248500.2900000019</v>
      </c>
      <c r="AS17" s="12">
        <f t="shared" si="21"/>
        <v>54.227695575914858</v>
      </c>
      <c r="AT17" s="34">
        <f>AT18+AT19</f>
        <v>7402768.4599999981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4745961.04-1299</f>
        <v>4744662.04</v>
      </c>
      <c r="W18" s="53"/>
      <c r="X18" s="53"/>
      <c r="Y18" s="13">
        <f>V18</f>
        <v>4744662.04</v>
      </c>
      <c r="Z18" s="66">
        <v>23363753.050000001</v>
      </c>
      <c r="AA18" s="66">
        <v>22995495</v>
      </c>
      <c r="AB18" s="16">
        <v>7903565</v>
      </c>
      <c r="AC18" s="13">
        <v>2934</v>
      </c>
      <c r="AD18" s="13">
        <v>1098053.73</v>
      </c>
      <c r="AE18" s="13">
        <v>4356932.2599999988</v>
      </c>
      <c r="AF18" s="13">
        <f t="shared" si="23"/>
        <v>5454985.9899999984</v>
      </c>
      <c r="AG18" s="13">
        <f t="shared" si="10"/>
        <v>1095119.73</v>
      </c>
      <c r="AH18" s="44">
        <f t="shared" si="4"/>
        <v>-17908767.060000002</v>
      </c>
      <c r="AI18" s="44">
        <f t="shared" si="5"/>
        <v>23.348072453624905</v>
      </c>
      <c r="AJ18" s="13">
        <f t="shared" si="11"/>
        <v>-17540509.010000002</v>
      </c>
      <c r="AK18" s="44">
        <f t="shared" si="18"/>
        <v>23.72197680458715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-2448579.0100000016</v>
      </c>
      <c r="AO18" s="44">
        <f t="shared" si="13"/>
        <v>69.019309514124302</v>
      </c>
      <c r="AP18" s="13">
        <f t="shared" si="14"/>
        <v>710323.94999999832</v>
      </c>
      <c r="AQ18" s="44">
        <f t="shared" si="19"/>
        <v>114.9710125613077</v>
      </c>
      <c r="AR18" s="13">
        <f t="shared" si="20"/>
        <v>-4630630.5200000014</v>
      </c>
      <c r="AS18" s="13">
        <f t="shared" si="21"/>
        <v>54.08678770000148</v>
      </c>
      <c r="AT18" s="31">
        <f>AF18</f>
        <v>5454985.9899999984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496381.3</v>
      </c>
      <c r="W19" s="53"/>
      <c r="X19" s="53"/>
      <c r="Y19" s="13">
        <f>V19</f>
        <v>496381.3</v>
      </c>
      <c r="Z19" s="66">
        <v>34125246.950000003</v>
      </c>
      <c r="AA19" s="66">
        <v>33783505</v>
      </c>
      <c r="AB19" s="16">
        <v>1751684</v>
      </c>
      <c r="AC19" s="13">
        <v>67412.100000000006</v>
      </c>
      <c r="AD19" s="13">
        <v>64483.839999999997</v>
      </c>
      <c r="AE19" s="13">
        <v>1883298.63</v>
      </c>
      <c r="AF19" s="13">
        <f t="shared" si="23"/>
        <v>1947782.47</v>
      </c>
      <c r="AG19" s="13">
        <f t="shared" si="10"/>
        <v>-2928.2600000000093</v>
      </c>
      <c r="AH19" s="44">
        <f t="shared" si="4"/>
        <v>-32177464.480000004</v>
      </c>
      <c r="AI19" s="44">
        <f t="shared" si="5"/>
        <v>5.7077461530282054</v>
      </c>
      <c r="AJ19" s="13">
        <f t="shared" si="11"/>
        <v>-31835722.530000001</v>
      </c>
      <c r="AK19" s="44">
        <f t="shared" si="18"/>
        <v>5.7654836879713933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196098.46999999997</v>
      </c>
      <c r="AO19" s="44">
        <f t="shared" si="13"/>
        <v>111.19485420886414</v>
      </c>
      <c r="AP19" s="13">
        <f t="shared" si="14"/>
        <v>1451401.17</v>
      </c>
      <c r="AQ19" s="44">
        <f t="shared" si="19"/>
        <v>392.39642387817588</v>
      </c>
      <c r="AR19" s="13">
        <f t="shared" si="20"/>
        <v>-1617869.7700000003</v>
      </c>
      <c r="AS19" s="13">
        <f t="shared" si="21"/>
        <v>54.626260187392802</v>
      </c>
      <c r="AT19" s="31">
        <f>AF19</f>
        <v>1947782.47</v>
      </c>
      <c r="AU19" s="86"/>
    </row>
    <row r="20" spans="1:47" s="10" customFormat="1" ht="30.75" hidden="1" customHeight="1" x14ac:dyDescent="0.3">
      <c r="A20" s="9"/>
      <c r="B20" s="119" t="s">
        <v>18</v>
      </c>
      <c r="C20" s="119"/>
      <c r="D20" s="119"/>
      <c r="E20" s="119"/>
      <c r="F20" s="119"/>
      <c r="G20" s="119"/>
      <c r="H20" s="119"/>
      <c r="I20" s="119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1696227.97</v>
      </c>
      <c r="W20" s="12"/>
      <c r="X20" s="12"/>
      <c r="Y20" s="12">
        <f>V20</f>
        <v>1696227.97</v>
      </c>
      <c r="Z20" s="12">
        <v>7706000</v>
      </c>
      <c r="AA20" s="12">
        <v>7743000</v>
      </c>
      <c r="AB20" s="12">
        <v>2066465</v>
      </c>
      <c r="AC20" s="12">
        <v>200423.28</v>
      </c>
      <c r="AD20" s="12">
        <v>148901.42000000001</v>
      </c>
      <c r="AE20" s="12">
        <v>1909270.82</v>
      </c>
      <c r="AF20" s="12">
        <f t="shared" si="23"/>
        <v>2058172.24</v>
      </c>
      <c r="AG20" s="12">
        <f t="shared" si="10"/>
        <v>-51521.859999999986</v>
      </c>
      <c r="AH20" s="44">
        <f t="shared" si="4"/>
        <v>-5647827.7599999998</v>
      </c>
      <c r="AI20" s="44">
        <f t="shared" si="5"/>
        <v>26.708697638203997</v>
      </c>
      <c r="AJ20" s="12">
        <f t="shared" si="11"/>
        <v>-5684827.7599999998</v>
      </c>
      <c r="AK20" s="44">
        <f t="shared" si="18"/>
        <v>26.581069869559602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-8292.7600000000093</v>
      </c>
      <c r="AO20" s="44">
        <f t="shared" si="13"/>
        <v>99.598698260072155</v>
      </c>
      <c r="AP20" s="12">
        <f t="shared" si="14"/>
        <v>361944.27</v>
      </c>
      <c r="AQ20" s="44">
        <f t="shared" ref="AQ20:AQ63" si="35">AF20/Y20%</f>
        <v>121.33818545628628</v>
      </c>
      <c r="AR20" s="12">
        <f t="shared" si="20"/>
        <v>-1015847.22</v>
      </c>
      <c r="AS20" s="12">
        <f t="shared" si="21"/>
        <v>66.953780442235725</v>
      </c>
      <c r="AT20" s="34">
        <f>AF20</f>
        <v>2058172.24</v>
      </c>
      <c r="AU20" s="86"/>
    </row>
    <row r="21" spans="1:47" s="10" customFormat="1" ht="62.25" hidden="1" customHeight="1" x14ac:dyDescent="0.3">
      <c r="A21" s="9"/>
      <c r="B21" s="120" t="s">
        <v>58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45036263.659999996</v>
      </c>
      <c r="W22" s="71"/>
      <c r="X22" s="71">
        <f t="shared" ref="X22:AB22" si="37">X23+X36+X37+X45+X48+X50</f>
        <v>0</v>
      </c>
      <c r="Y22" s="71">
        <f t="shared" si="37"/>
        <v>45036263.659999996</v>
      </c>
      <c r="Z22" s="71">
        <f t="shared" si="37"/>
        <v>76980199.650000006</v>
      </c>
      <c r="AA22" s="71">
        <f t="shared" si="37"/>
        <v>84215232.859999999</v>
      </c>
      <c r="AB22" s="71">
        <f t="shared" si="37"/>
        <v>31925208.329999998</v>
      </c>
      <c r="AC22" s="71">
        <f t="shared" ref="AC22:AD22" si="38">AC23+AC36+AC37+AC45+AC48+AC50</f>
        <v>5624200.0800000001</v>
      </c>
      <c r="AD22" s="71">
        <f t="shared" si="38"/>
        <v>2251348.5299999998</v>
      </c>
      <c r="AE22" s="71">
        <v>31491530.390000001</v>
      </c>
      <c r="AF22" s="71">
        <f>AF23+AF36+AF37+AF45+AF48+AF50</f>
        <v>33742878.920000002</v>
      </c>
      <c r="AG22" s="71">
        <f t="shared" ref="AG22" si="39">AD22-AC22</f>
        <v>-3372851.5500000003</v>
      </c>
      <c r="AH22" s="72">
        <f t="shared" si="4"/>
        <v>-43237320.730000004</v>
      </c>
      <c r="AI22" s="72">
        <f t="shared" ref="AI22" si="40">AF22/Z22*100</f>
        <v>43.833192266863655</v>
      </c>
      <c r="AJ22" s="71">
        <f t="shared" si="11"/>
        <v>-50472353.939999998</v>
      </c>
      <c r="AK22" s="72">
        <f t="shared" ref="AK22" si="41">AF22/AA22%</f>
        <v>40.067429340359837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1817670.5900000036</v>
      </c>
      <c r="AO22" s="72">
        <f t="shared" ref="AO22" si="42">AF22/AB22*100</f>
        <v>105.69352773272882</v>
      </c>
      <c r="AP22" s="71">
        <f t="shared" si="14"/>
        <v>-11293384.739999995</v>
      </c>
      <c r="AQ22" s="72">
        <f t="shared" ref="AQ22" si="43">AF22/Y22%</f>
        <v>74.923797353041792</v>
      </c>
      <c r="AR22" s="12"/>
      <c r="AS22" s="12"/>
      <c r="AT22" s="34"/>
    </row>
    <row r="23" spans="1:47" s="10" customFormat="1" ht="83.25" hidden="1" customHeight="1" x14ac:dyDescent="0.3">
      <c r="A23" s="9"/>
      <c r="B23" s="119" t="s">
        <v>17</v>
      </c>
      <c r="C23" s="119"/>
      <c r="D23" s="119"/>
      <c r="E23" s="119"/>
      <c r="F23" s="119"/>
      <c r="G23" s="119"/>
      <c r="H23" s="119"/>
      <c r="I23" s="119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12172753.34</v>
      </c>
      <c r="W23" s="12"/>
      <c r="X23" s="12">
        <f t="shared" si="46"/>
        <v>0</v>
      </c>
      <c r="Y23" s="12">
        <f>Y24+Y27+Y29+Y31</f>
        <v>12172753.34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16565319.91</v>
      </c>
      <c r="AC23" s="12">
        <f>AC24+AC27+AC29+AC31</f>
        <v>984646.64</v>
      </c>
      <c r="AD23" s="12">
        <f>AD24+AD27+AD29+AD31</f>
        <v>917864.54</v>
      </c>
      <c r="AE23" s="12">
        <v>12331525.859999999</v>
      </c>
      <c r="AF23" s="12">
        <f t="shared" si="44"/>
        <v>13249390.4</v>
      </c>
      <c r="AG23" s="12">
        <f t="shared" si="10"/>
        <v>-66782.099999999977</v>
      </c>
      <c r="AH23" s="44">
        <f t="shared" si="4"/>
        <v>-33779609.600000001</v>
      </c>
      <c r="AI23" s="44">
        <f t="shared" si="5"/>
        <v>28.172809117778392</v>
      </c>
      <c r="AJ23" s="12">
        <f t="shared" si="11"/>
        <v>-36284799.600000001</v>
      </c>
      <c r="AK23" s="44">
        <f t="shared" si="18"/>
        <v>26.747970240353176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-3315929.51</v>
      </c>
      <c r="AO23" s="44">
        <f t="shared" si="13"/>
        <v>79.982701644063809</v>
      </c>
      <c r="AP23" s="12">
        <f t="shared" si="14"/>
        <v>1076637.0600000005</v>
      </c>
      <c r="AQ23" s="44">
        <f t="shared" si="35"/>
        <v>108.84464697450281</v>
      </c>
      <c r="AR23" s="12">
        <f>AF23-M23</f>
        <v>3010924.410000002</v>
      </c>
      <c r="AS23" s="12">
        <f>IF(M23=0,0,AF23/M23*100)</f>
        <v>129.40796417100765</v>
      </c>
      <c r="AT23" s="34">
        <f>AT24+AT27+AT29+AT31</f>
        <v>12912645.76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11467090.299999999</v>
      </c>
      <c r="W24" s="13"/>
      <c r="X24" s="13">
        <f t="shared" si="48"/>
        <v>0</v>
      </c>
      <c r="Y24" s="12">
        <f t="shared" si="48"/>
        <v>11467090.299999999</v>
      </c>
      <c r="Z24" s="12">
        <f t="shared" si="48"/>
        <v>46880510</v>
      </c>
      <c r="AA24" s="12">
        <f>AA25+AA26</f>
        <v>48200367.740000002</v>
      </c>
      <c r="AB24" s="12">
        <f>AB25+AB26</f>
        <v>15830450</v>
      </c>
      <c r="AC24" s="12">
        <f>AC25+AC26</f>
        <v>913365.22</v>
      </c>
      <c r="AD24" s="12">
        <f>AD25+AD26</f>
        <v>882610.27</v>
      </c>
      <c r="AE24" s="12">
        <v>11533559.859999999</v>
      </c>
      <c r="AF24" s="12">
        <f t="shared" ref="AF24" si="49">AF25+AF26</f>
        <v>12416170.129999999</v>
      </c>
      <c r="AG24" s="12">
        <f>AD24-AC24</f>
        <v>-30754.949999999953</v>
      </c>
      <c r="AH24" s="44">
        <f t="shared" si="4"/>
        <v>-34464339.870000005</v>
      </c>
      <c r="AI24" s="44">
        <f t="shared" si="5"/>
        <v>26.484716420533822</v>
      </c>
      <c r="AJ24" s="12">
        <f t="shared" si="11"/>
        <v>-35784197.609999999</v>
      </c>
      <c r="AK24" s="44">
        <f t="shared" si="18"/>
        <v>25.759492535357154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-3414279.870000001</v>
      </c>
      <c r="AO24" s="44">
        <f t="shared" si="13"/>
        <v>78.432199526861197</v>
      </c>
      <c r="AP24" s="12">
        <f t="shared" si="14"/>
        <v>949079.83000000007</v>
      </c>
      <c r="AQ24" s="44">
        <f t="shared" si="35"/>
        <v>108.27655320722468</v>
      </c>
      <c r="AR24" s="12">
        <f>AF24-M24</f>
        <v>2548025.5199999996</v>
      </c>
      <c r="AS24" s="12">
        <f>IF(M24=0,0,AF24/M24*100)</f>
        <v>125.82071524790921</v>
      </c>
      <c r="AT24" s="31">
        <f>AF24</f>
        <v>12416170.129999999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8501103.1199999992</v>
      </c>
      <c r="W25" s="13"/>
      <c r="X25" s="13"/>
      <c r="Y25" s="13">
        <f>V25</f>
        <v>8501103.1199999992</v>
      </c>
      <c r="Z25" s="13">
        <v>34696660</v>
      </c>
      <c r="AA25" s="13">
        <v>36508280</v>
      </c>
      <c r="AB25" s="13">
        <v>11581500</v>
      </c>
      <c r="AC25" s="13">
        <v>491585.42</v>
      </c>
      <c r="AD25" s="13">
        <v>391316.03</v>
      </c>
      <c r="AE25" s="13">
        <v>8992002.6300000008</v>
      </c>
      <c r="AF25" s="13">
        <f t="shared" si="23"/>
        <v>9383318.6600000001</v>
      </c>
      <c r="AG25" s="13">
        <f>AD25-AC25</f>
        <v>-100269.38999999996</v>
      </c>
      <c r="AH25" s="44">
        <f t="shared" si="4"/>
        <v>-25313341.34</v>
      </c>
      <c r="AI25" s="44">
        <f t="shared" si="5"/>
        <v>27.043867219496054</v>
      </c>
      <c r="AJ25" s="13">
        <f t="shared" si="11"/>
        <v>-27124961.34</v>
      </c>
      <c r="AK25" s="42">
        <f t="shared" si="18"/>
        <v>25.701891899590997</v>
      </c>
      <c r="AL25" s="13"/>
      <c r="AM25" s="13"/>
      <c r="AN25" s="42">
        <f t="shared" si="12"/>
        <v>-2198181.34</v>
      </c>
      <c r="AO25" s="42">
        <f t="shared" si="13"/>
        <v>81.019890860423942</v>
      </c>
      <c r="AP25" s="13">
        <f t="shared" si="14"/>
        <v>882215.54000000097</v>
      </c>
      <c r="AQ25" s="42">
        <f t="shared" si="35"/>
        <v>110.37765955249347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84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1977616.88+988370.3</f>
        <v>2965987.1799999997</v>
      </c>
      <c r="W26" s="16"/>
      <c r="X26" s="16"/>
      <c r="Y26" s="13">
        <f>V26</f>
        <v>2965987.1799999997</v>
      </c>
      <c r="Z26" s="13">
        <v>12183850</v>
      </c>
      <c r="AA26" s="13">
        <f>6966987.74+4725100</f>
        <v>11692087.74</v>
      </c>
      <c r="AB26" s="13">
        <f>2583750+1665200</f>
        <v>4248950</v>
      </c>
      <c r="AC26" s="13">
        <v>421779.8</v>
      </c>
      <c r="AD26" s="13">
        <v>491294.24</v>
      </c>
      <c r="AE26" s="13">
        <v>2541557.2299999995</v>
      </c>
      <c r="AF26" s="13">
        <f t="shared" si="23"/>
        <v>3032851.4699999997</v>
      </c>
      <c r="AG26" s="13">
        <f>AD26-AC26</f>
        <v>69514.44</v>
      </c>
      <c r="AH26" s="44">
        <f t="shared" si="4"/>
        <v>-9150998.5300000012</v>
      </c>
      <c r="AI26" s="44">
        <f t="shared" si="5"/>
        <v>24.892390090160333</v>
      </c>
      <c r="AJ26" s="12">
        <f t="shared" si="11"/>
        <v>-8659236.2699999996</v>
      </c>
      <c r="AK26" s="42">
        <f t="shared" si="18"/>
        <v>25.939349220107715</v>
      </c>
      <c r="AL26" s="13"/>
      <c r="AM26" s="13"/>
      <c r="AN26" s="42">
        <f t="shared" si="12"/>
        <v>-1216098.5300000003</v>
      </c>
      <c r="AO26" s="42">
        <f t="shared" si="13"/>
        <v>71.378845832499792</v>
      </c>
      <c r="AP26" s="13">
        <f t="shared" si="14"/>
        <v>66864.290000000037</v>
      </c>
      <c r="AQ26" s="42">
        <f t="shared" si="35"/>
        <v>102.25436881355637</v>
      </c>
      <c r="AR26" s="12"/>
      <c r="AS26" s="12"/>
      <c r="AT26" s="31"/>
      <c r="AU26" s="107" t="s">
        <v>97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406872.14</v>
      </c>
      <c r="W27" s="13"/>
      <c r="X27" s="13"/>
      <c r="Y27" s="12">
        <f t="shared" si="51"/>
        <v>406872.14</v>
      </c>
      <c r="Z27" s="12">
        <f t="shared" si="51"/>
        <v>100490</v>
      </c>
      <c r="AA27" s="12">
        <f t="shared" si="51"/>
        <v>549832.26</v>
      </c>
      <c r="AB27" s="12">
        <f t="shared" si="51"/>
        <v>379953.26999999996</v>
      </c>
      <c r="AC27" s="12">
        <f>AC28</f>
        <v>63692.53</v>
      </c>
      <c r="AD27" s="12">
        <f>AD28</f>
        <v>8403</v>
      </c>
      <c r="AE27" s="12">
        <v>457765.23</v>
      </c>
      <c r="AF27" s="12">
        <f t="shared" ref="AF27" si="52">AF28</f>
        <v>466168.23</v>
      </c>
      <c r="AG27" s="12">
        <f t="shared" si="10"/>
        <v>-55289.53</v>
      </c>
      <c r="AH27" s="44">
        <f t="shared" si="4"/>
        <v>365678.23</v>
      </c>
      <c r="AI27" s="44">
        <f t="shared" si="5"/>
        <v>463.89514379540248</v>
      </c>
      <c r="AJ27" s="12">
        <f t="shared" si="11"/>
        <v>-83664.030000000028</v>
      </c>
      <c r="AK27" s="44">
        <f t="shared" si="18"/>
        <v>84.783717492313016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86214.960000000021</v>
      </c>
      <c r="AO27" s="44">
        <f t="shared" si="13"/>
        <v>122.69093775663518</v>
      </c>
      <c r="AP27" s="12">
        <f t="shared" si="14"/>
        <v>59296.089999999967</v>
      </c>
      <c r="AQ27" s="44">
        <f t="shared" si="35"/>
        <v>114.5736422257862</v>
      </c>
      <c r="AR27" s="12">
        <f>AF27-M27</f>
        <v>132442.38999999996</v>
      </c>
      <c r="AS27" s="12">
        <f>IF(M27=0,0,AF27/M27*100)</f>
        <v>139.68598595781495</v>
      </c>
      <c r="AT27" s="31">
        <f>AF27</f>
        <v>466168.23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85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117886.49+288985.65</f>
        <v>406872.14</v>
      </c>
      <c r="W28" s="16"/>
      <c r="X28" s="16"/>
      <c r="Y28" s="16">
        <f>V28</f>
        <v>406872.14</v>
      </c>
      <c r="Z28" s="16">
        <v>100490</v>
      </c>
      <c r="AA28" s="16">
        <f>109952.06+439880.2</f>
        <v>549832.26</v>
      </c>
      <c r="AB28" s="16">
        <f>84850.79+295102.48</f>
        <v>379953.26999999996</v>
      </c>
      <c r="AC28" s="13">
        <v>63692.53</v>
      </c>
      <c r="AD28" s="13">
        <v>8403</v>
      </c>
      <c r="AE28" s="13">
        <v>457765.23</v>
      </c>
      <c r="AF28" s="13">
        <f t="shared" si="23"/>
        <v>466168.23</v>
      </c>
      <c r="AG28" s="13">
        <f>AD28-AC28</f>
        <v>-55289.53</v>
      </c>
      <c r="AH28" s="44">
        <f t="shared" si="4"/>
        <v>365678.23</v>
      </c>
      <c r="AI28" s="44">
        <f t="shared" si="5"/>
        <v>463.89514379540248</v>
      </c>
      <c r="AJ28" s="13">
        <f t="shared" si="11"/>
        <v>-83664.030000000028</v>
      </c>
      <c r="AK28" s="42">
        <f t="shared" si="18"/>
        <v>84.783717492313016</v>
      </c>
      <c r="AL28" s="16"/>
      <c r="AM28" s="16"/>
      <c r="AN28" s="42">
        <f t="shared" si="12"/>
        <v>86214.960000000021</v>
      </c>
      <c r="AO28" s="42">
        <f t="shared" si="13"/>
        <v>122.69093775663518</v>
      </c>
      <c r="AP28" s="13">
        <f t="shared" si="14"/>
        <v>59296.089999999967</v>
      </c>
      <c r="AQ28" s="42">
        <f t="shared" si="35"/>
        <v>114.5736422257862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2" t="s">
        <v>16</v>
      </c>
      <c r="C29" s="122"/>
      <c r="D29" s="122"/>
      <c r="E29" s="122"/>
      <c r="F29" s="122"/>
      <c r="G29" s="122"/>
      <c r="H29" s="122"/>
      <c r="I29" s="122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10"/>
        <v>0</v>
      </c>
      <c r="AH29" s="44">
        <f t="shared" si="4"/>
        <v>30307.4</v>
      </c>
      <c r="AI29" s="44">
        <v>0</v>
      </c>
      <c r="AJ29" s="12">
        <f t="shared" si="11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-29692.6</v>
      </c>
      <c r="AO29" s="44">
        <f t="shared" si="13"/>
        <v>50.512333333333338</v>
      </c>
      <c r="AP29" s="12">
        <f t="shared" si="14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3"/>
        <v>30307.4</v>
      </c>
      <c r="AG30" s="13">
        <f t="shared" si="10"/>
        <v>0</v>
      </c>
      <c r="AH30" s="44">
        <f t="shared" si="4"/>
        <v>30307.4</v>
      </c>
      <c r="AI30" s="44">
        <v>0</v>
      </c>
      <c r="AJ30" s="13">
        <f t="shared" si="11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-29692.6</v>
      </c>
      <c r="AO30" s="42">
        <f t="shared" si="13"/>
        <v>50.512333333333338</v>
      </c>
      <c r="AP30" s="13">
        <f t="shared" si="14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77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232883.4</v>
      </c>
      <c r="W31" s="12">
        <f t="shared" si="60"/>
        <v>0</v>
      </c>
      <c r="X31" s="12">
        <f t="shared" si="60"/>
        <v>0</v>
      </c>
      <c r="Y31" s="12">
        <f t="shared" si="60"/>
        <v>232883.4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294916.64</v>
      </c>
      <c r="AC31" s="12">
        <f t="shared" ref="AC31:AD31" si="63">AC32+AC33+AC34+AC35</f>
        <v>7588.89</v>
      </c>
      <c r="AD31" s="12">
        <f t="shared" si="63"/>
        <v>26851.27</v>
      </c>
      <c r="AE31" s="12">
        <v>309893.37000000005</v>
      </c>
      <c r="AF31" s="12">
        <f t="shared" ref="AF31" si="64">AF32+AF33+AF34+AF35</f>
        <v>336744.64000000007</v>
      </c>
      <c r="AG31" s="12">
        <f t="shared" si="10"/>
        <v>19262.38</v>
      </c>
      <c r="AH31" s="44">
        <f t="shared" si="4"/>
        <v>288744.64000000007</v>
      </c>
      <c r="AI31" s="44">
        <v>0</v>
      </c>
      <c r="AJ31" s="12">
        <f t="shared" si="11"/>
        <v>-387245.35999999993</v>
      </c>
      <c r="AK31" s="44">
        <f t="shared" si="18"/>
        <v>46.51233304327409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41828.000000000058</v>
      </c>
      <c r="AO31" s="44">
        <f t="shared" si="13"/>
        <v>114.18299082750978</v>
      </c>
      <c r="AP31" s="12">
        <f t="shared" si="14"/>
        <v>103861.24000000008</v>
      </c>
      <c r="AQ31" s="44">
        <f t="shared" si="35"/>
        <v>144.5979576045352</v>
      </c>
      <c r="AR31" s="12">
        <f t="shared" si="55"/>
        <v>313649.10000000009</v>
      </c>
      <c r="AS31" s="12">
        <f t="shared" si="56"/>
        <v>1458.050515380892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86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209155.77</v>
      </c>
      <c r="W32" s="13"/>
      <c r="X32" s="13"/>
      <c r="Y32" s="13">
        <f>V32</f>
        <v>209155.77</v>
      </c>
      <c r="Z32" s="13"/>
      <c r="AA32" s="13">
        <v>649240</v>
      </c>
      <c r="AB32" s="13">
        <v>267000</v>
      </c>
      <c r="AC32" s="113">
        <v>6602.89</v>
      </c>
      <c r="AD32" s="113">
        <v>24105.11</v>
      </c>
      <c r="AE32" s="13">
        <v>255170.57000000004</v>
      </c>
      <c r="AF32" s="13">
        <f t="shared" si="23"/>
        <v>279275.68000000005</v>
      </c>
      <c r="AG32" s="13">
        <f t="shared" si="10"/>
        <v>17502.22</v>
      </c>
      <c r="AH32" s="44"/>
      <c r="AI32" s="44"/>
      <c r="AJ32" s="13">
        <f t="shared" si="11"/>
        <v>-369964.31999999995</v>
      </c>
      <c r="AK32" s="42">
        <f t="shared" si="18"/>
        <v>43.015784609697505</v>
      </c>
      <c r="AL32" s="12"/>
      <c r="AM32" s="12"/>
      <c r="AN32" s="42">
        <f t="shared" si="12"/>
        <v>12275.680000000051</v>
      </c>
      <c r="AO32" s="42">
        <f t="shared" si="13"/>
        <v>104.59763295880151</v>
      </c>
      <c r="AP32" s="13">
        <f t="shared" si="14"/>
        <v>70119.910000000062</v>
      </c>
      <c r="AQ32" s="42">
        <f t="shared" si="35"/>
        <v>133.5252094646971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87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8001.22</v>
      </c>
      <c r="W33" s="13"/>
      <c r="X33" s="13"/>
      <c r="Y33" s="13">
        <f t="shared" ref="Y33:Y35" si="66">V33</f>
        <v>8001.22</v>
      </c>
      <c r="Z33" s="13"/>
      <c r="AA33" s="13">
        <v>74750</v>
      </c>
      <c r="AB33" s="13">
        <v>0</v>
      </c>
      <c r="AC33" s="113">
        <v>986</v>
      </c>
      <c r="AD33" s="113">
        <v>2746.16</v>
      </c>
      <c r="AE33" s="13">
        <v>32913.800000000003</v>
      </c>
      <c r="AF33" s="13">
        <f t="shared" si="23"/>
        <v>35659.960000000006</v>
      </c>
      <c r="AG33" s="13">
        <f t="shared" si="10"/>
        <v>1760.1599999999999</v>
      </c>
      <c r="AH33" s="44"/>
      <c r="AI33" s="44"/>
      <c r="AJ33" s="13">
        <f t="shared" si="11"/>
        <v>-39090.039999999994</v>
      </c>
      <c r="AK33" s="42">
        <f t="shared" si="18"/>
        <v>47.705632107023419</v>
      </c>
      <c r="AL33" s="12"/>
      <c r="AM33" s="12"/>
      <c r="AN33" s="42">
        <f t="shared" si="12"/>
        <v>35659.960000000006</v>
      </c>
      <c r="AO33" s="42">
        <v>0</v>
      </c>
      <c r="AP33" s="13">
        <f t="shared" si="14"/>
        <v>27658.740000000005</v>
      </c>
      <c r="AQ33" s="42">
        <f t="shared" si="35"/>
        <v>445.68153356613118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88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27916.639999999999</v>
      </c>
      <c r="AC34" s="113">
        <v>0</v>
      </c>
      <c r="AD34" s="113">
        <v>0</v>
      </c>
      <c r="AE34" s="13">
        <v>21809</v>
      </c>
      <c r="AF34" s="13">
        <f t="shared" si="23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116">
        <v>0</v>
      </c>
      <c r="AL34" s="12"/>
      <c r="AM34" s="12"/>
      <c r="AN34" s="42">
        <f t="shared" si="12"/>
        <v>-6107.6399999999994</v>
      </c>
      <c r="AO34" s="42">
        <f t="shared" si="13"/>
        <v>78.1218656686478</v>
      </c>
      <c r="AP34" s="13">
        <f t="shared" si="14"/>
        <v>21809</v>
      </c>
      <c r="AQ34" s="116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89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15726.41</v>
      </c>
      <c r="W35" s="13"/>
      <c r="X35" s="13"/>
      <c r="Y35" s="13">
        <f t="shared" si="66"/>
        <v>15726.41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116">
        <v>0</v>
      </c>
      <c r="AP35" s="13">
        <f t="shared" si="14"/>
        <v>-15726.41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19" t="s">
        <v>14</v>
      </c>
      <c r="C36" s="119"/>
      <c r="D36" s="119"/>
      <c r="E36" s="119"/>
      <c r="F36" s="119"/>
      <c r="G36" s="119"/>
      <c r="H36" s="119"/>
      <c r="I36" s="119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294281</v>
      </c>
      <c r="W36" s="12"/>
      <c r="X36" s="12"/>
      <c r="Y36" s="12">
        <f>V36</f>
        <v>294281</v>
      </c>
      <c r="Z36" s="12">
        <v>763440</v>
      </c>
      <c r="AA36" s="12">
        <v>447000</v>
      </c>
      <c r="AB36" s="12">
        <v>371127</v>
      </c>
      <c r="AC36" s="12">
        <v>710.05</v>
      </c>
      <c r="AD36" s="12">
        <v>41869.629999999997</v>
      </c>
      <c r="AE36" s="12">
        <v>916223.2699999999</v>
      </c>
      <c r="AF36" s="12">
        <f t="shared" si="23"/>
        <v>958092.89999999991</v>
      </c>
      <c r="AG36" s="12">
        <f t="shared" si="10"/>
        <v>41159.579999999994</v>
      </c>
      <c r="AH36" s="44">
        <f t="shared" si="4"/>
        <v>194652.89999999991</v>
      </c>
      <c r="AI36" s="44">
        <v>0</v>
      </c>
      <c r="AJ36" s="12">
        <f t="shared" si="11"/>
        <v>511092.89999999991</v>
      </c>
      <c r="AK36" s="44">
        <f t="shared" si="18"/>
        <v>214.33845637583892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586965.89999999991</v>
      </c>
      <c r="AO36" s="44">
        <f t="shared" si="13"/>
        <v>258.15769264968594</v>
      </c>
      <c r="AP36" s="12">
        <f t="shared" si="14"/>
        <v>663811.89999999991</v>
      </c>
      <c r="AQ36" s="44">
        <f t="shared" si="35"/>
        <v>325.57076399767567</v>
      </c>
      <c r="AR36" s="12">
        <f t="shared" si="55"/>
        <v>1015867.2599999999</v>
      </c>
      <c r="AS36" s="12">
        <f t="shared" si="56"/>
        <v>-1658.3358084797474</v>
      </c>
      <c r="AT36" s="34">
        <v>745000</v>
      </c>
    </row>
    <row r="37" spans="1:47" s="10" customFormat="1" ht="57.75" hidden="1" customHeight="1" x14ac:dyDescent="0.3">
      <c r="A37" s="9"/>
      <c r="B37" s="119" t="s">
        <v>13</v>
      </c>
      <c r="C37" s="119"/>
      <c r="D37" s="119"/>
      <c r="E37" s="119"/>
      <c r="F37" s="119"/>
      <c r="G37" s="119"/>
      <c r="H37" s="119"/>
      <c r="I37" s="119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12014847.109999999</v>
      </c>
      <c r="W37" s="12"/>
      <c r="X37" s="12">
        <f t="shared" si="69"/>
        <v>0</v>
      </c>
      <c r="Y37" s="12">
        <f t="shared" si="69"/>
        <v>12014847.109999999</v>
      </c>
      <c r="Z37" s="12">
        <f>Z38+Z44</f>
        <v>25090600</v>
      </c>
      <c r="AA37" s="12">
        <f>AA38+AA44</f>
        <v>29480458</v>
      </c>
      <c r="AB37" s="12">
        <f>AB38+AB44</f>
        <v>11189314.92</v>
      </c>
      <c r="AC37" s="12">
        <f t="shared" ref="AC37:AD37" si="70">AC38+AC44</f>
        <v>1083788.25</v>
      </c>
      <c r="AD37" s="12">
        <f t="shared" si="70"/>
        <v>1221631.67</v>
      </c>
      <c r="AE37" s="12">
        <v>11479707.18</v>
      </c>
      <c r="AF37" s="12">
        <f>AF38+AF44</f>
        <v>12701338.85</v>
      </c>
      <c r="AG37" s="12">
        <f t="shared" si="10"/>
        <v>137843.41999999993</v>
      </c>
      <c r="AH37" s="44">
        <f t="shared" si="4"/>
        <v>-12389261.15</v>
      </c>
      <c r="AI37" s="44">
        <v>0</v>
      </c>
      <c r="AJ37" s="12">
        <f t="shared" si="11"/>
        <v>-16779119.149999999</v>
      </c>
      <c r="AK37" s="44">
        <f t="shared" si="18"/>
        <v>43.083926477668697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1512023.9299999997</v>
      </c>
      <c r="AO37" s="44">
        <f t="shared" si="13"/>
        <v>113.51310550119005</v>
      </c>
      <c r="AP37" s="12">
        <f t="shared" si="14"/>
        <v>686491.74000000022</v>
      </c>
      <c r="AQ37" s="44">
        <f t="shared" si="35"/>
        <v>105.71369517826516</v>
      </c>
      <c r="AR37" s="12">
        <f t="shared" si="55"/>
        <v>2205207.3899999987</v>
      </c>
      <c r="AS37" s="12">
        <f t="shared" si="56"/>
        <v>121.00971580247337</v>
      </c>
      <c r="AT37" s="34">
        <f t="shared" ref="AT37" si="71">AT38+AT44</f>
        <v>12701338.85</v>
      </c>
    </row>
    <row r="38" spans="1:47" s="5" customFormat="1" ht="39" hidden="1" customHeight="1" x14ac:dyDescent="0.3">
      <c r="A38" s="4"/>
      <c r="B38" s="118" t="s">
        <v>60</v>
      </c>
      <c r="C38" s="118"/>
      <c r="D38" s="118"/>
      <c r="E38" s="118"/>
      <c r="F38" s="118"/>
      <c r="G38" s="118"/>
      <c r="H38" s="118"/>
      <c r="I38" s="118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11870388.51</v>
      </c>
      <c r="W38" s="13"/>
      <c r="X38" s="13">
        <f t="shared" si="73"/>
        <v>0</v>
      </c>
      <c r="Y38" s="13">
        <f t="shared" si="73"/>
        <v>11870388.51</v>
      </c>
      <c r="Z38" s="13">
        <f t="shared" si="73"/>
        <v>25090600</v>
      </c>
      <c r="AA38" s="13">
        <f t="shared" si="73"/>
        <v>29480458</v>
      </c>
      <c r="AB38" s="13">
        <f t="shared" si="73"/>
        <v>11189314.92</v>
      </c>
      <c r="AC38" s="13">
        <f t="shared" ref="AC38:AD38" si="74">AC39+AC40+AC43+AC41+AC42</f>
        <v>1083788.25</v>
      </c>
      <c r="AD38" s="13">
        <f t="shared" si="74"/>
        <v>1221631.67</v>
      </c>
      <c r="AE38" s="13">
        <v>11460413.560000001</v>
      </c>
      <c r="AF38" s="13">
        <f>AF39+AF40+AF43+AF41+AF42</f>
        <v>12682045.23</v>
      </c>
      <c r="AG38" s="13">
        <f t="shared" si="10"/>
        <v>137843.41999999993</v>
      </c>
      <c r="AH38" s="44">
        <f t="shared" si="4"/>
        <v>-12408554.77</v>
      </c>
      <c r="AI38" s="44">
        <v>0</v>
      </c>
      <c r="AJ38" s="12">
        <f t="shared" si="11"/>
        <v>-16798412.77</v>
      </c>
      <c r="AK38" s="42">
        <f t="shared" si="18"/>
        <v>43.018481022241922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1492730.3100000005</v>
      </c>
      <c r="AO38" s="42">
        <f t="shared" si="13"/>
        <v>113.34067653536022</v>
      </c>
      <c r="AP38" s="13">
        <f t="shared" si="14"/>
        <v>811656.72000000067</v>
      </c>
      <c r="AQ38" s="42">
        <f t="shared" si="35"/>
        <v>106.83765926714391</v>
      </c>
      <c r="AR38" s="12">
        <f t="shared" si="55"/>
        <v>2810361.25</v>
      </c>
      <c r="AS38" s="12">
        <f t="shared" si="56"/>
        <v>128.46891427737944</v>
      </c>
      <c r="AT38" s="31">
        <f>AF38</f>
        <v>12682045.23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90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158728.17000000001</v>
      </c>
      <c r="W39" s="31"/>
      <c r="X39" s="31"/>
      <c r="Y39" s="31">
        <f>V39</f>
        <v>158728.17000000001</v>
      </c>
      <c r="Z39" s="31">
        <v>360000</v>
      </c>
      <c r="AA39" s="31">
        <v>380458</v>
      </c>
      <c r="AB39" s="31">
        <v>112000</v>
      </c>
      <c r="AC39" s="31">
        <v>7225</v>
      </c>
      <c r="AD39" s="31">
        <v>10380</v>
      </c>
      <c r="AE39" s="31">
        <v>137601</v>
      </c>
      <c r="AF39" s="31">
        <f t="shared" si="23"/>
        <v>147981</v>
      </c>
      <c r="AG39" s="31">
        <f t="shared" si="10"/>
        <v>3155</v>
      </c>
      <c r="AH39" s="103">
        <f t="shared" si="4"/>
        <v>-212019</v>
      </c>
      <c r="AI39" s="103">
        <f>AF39/Z39*100</f>
        <v>41.105833333333337</v>
      </c>
      <c r="AJ39" s="31">
        <f t="shared" si="11"/>
        <v>-232477</v>
      </c>
      <c r="AK39" s="103">
        <f t="shared" si="18"/>
        <v>38.89548912100679</v>
      </c>
      <c r="AL39" s="31"/>
      <c r="AM39" s="31"/>
      <c r="AN39" s="103">
        <f t="shared" si="12"/>
        <v>35981</v>
      </c>
      <c r="AO39" s="103">
        <f t="shared" si="13"/>
        <v>132.12589285714287</v>
      </c>
      <c r="AP39" s="31">
        <f t="shared" si="14"/>
        <v>-10747.170000000013</v>
      </c>
      <c r="AQ39" s="103">
        <f t="shared" si="35"/>
        <v>93.229198068622594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91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11150349.34</v>
      </c>
      <c r="W40" s="31"/>
      <c r="X40" s="31"/>
      <c r="Y40" s="31">
        <f>V40</f>
        <v>11150349.34</v>
      </c>
      <c r="Z40" s="31">
        <v>22830600</v>
      </c>
      <c r="AA40" s="31">
        <v>27500000</v>
      </c>
      <c r="AB40" s="31">
        <v>10764600</v>
      </c>
      <c r="AC40" s="31">
        <v>940163.25</v>
      </c>
      <c r="AD40" s="31">
        <v>1182988.67</v>
      </c>
      <c r="AE40" s="31">
        <v>10537892.560000001</v>
      </c>
      <c r="AF40" s="31">
        <f t="shared" si="23"/>
        <v>11720881.23</v>
      </c>
      <c r="AG40" s="31">
        <f t="shared" si="10"/>
        <v>242825.41999999993</v>
      </c>
      <c r="AH40" s="103">
        <f t="shared" si="4"/>
        <v>-11109718.77</v>
      </c>
      <c r="AI40" s="103">
        <f>AF40/Z40*100</f>
        <v>51.338472182071435</v>
      </c>
      <c r="AJ40" s="31">
        <f t="shared" si="11"/>
        <v>-15779118.77</v>
      </c>
      <c r="AK40" s="103">
        <f t="shared" si="18"/>
        <v>42.621386290909093</v>
      </c>
      <c r="AL40" s="31"/>
      <c r="AM40" s="31"/>
      <c r="AN40" s="103">
        <f t="shared" si="12"/>
        <v>956281.23000000045</v>
      </c>
      <c r="AO40" s="103">
        <f t="shared" si="13"/>
        <v>108.88357421548409</v>
      </c>
      <c r="AP40" s="31">
        <f t="shared" si="14"/>
        <v>570531.8900000006</v>
      </c>
      <c r="AQ40" s="103">
        <f t="shared" si="35"/>
        <v>105.1167176256381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92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539113</v>
      </c>
      <c r="W41" s="31"/>
      <c r="X41" s="31"/>
      <c r="Y41" s="31">
        <f t="shared" ref="Y41:Y42" si="77">V41</f>
        <v>539113</v>
      </c>
      <c r="Z41" s="31">
        <v>1400000</v>
      </c>
      <c r="AA41" s="31">
        <v>1400000</v>
      </c>
      <c r="AB41" s="31">
        <v>222714.92</v>
      </c>
      <c r="AC41" s="31">
        <v>20900</v>
      </c>
      <c r="AD41" s="31">
        <v>28263</v>
      </c>
      <c r="AE41" s="31">
        <v>546420</v>
      </c>
      <c r="AF41" s="31">
        <f t="shared" si="23"/>
        <v>574683</v>
      </c>
      <c r="AG41" s="31">
        <f t="shared" si="10"/>
        <v>7363</v>
      </c>
      <c r="AH41" s="103">
        <f t="shared" si="4"/>
        <v>-825317</v>
      </c>
      <c r="AI41" s="103">
        <f t="shared" ref="AI41:AI42" si="78">AF41/Z41*100</f>
        <v>41.048785714285714</v>
      </c>
      <c r="AJ41" s="31">
        <f t="shared" si="11"/>
        <v>-825317</v>
      </c>
      <c r="AK41" s="103">
        <f t="shared" si="18"/>
        <v>41.048785714285714</v>
      </c>
      <c r="AL41" s="31"/>
      <c r="AM41" s="31"/>
      <c r="AN41" s="103">
        <f t="shared" si="12"/>
        <v>351968.07999999996</v>
      </c>
      <c r="AO41" s="103">
        <f t="shared" si="13"/>
        <v>258.03524972642157</v>
      </c>
      <c r="AP41" s="31">
        <f t="shared" si="14"/>
        <v>35570</v>
      </c>
      <c r="AQ41" s="103">
        <f t="shared" si="35"/>
        <v>106.59787465707561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93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90000</v>
      </c>
      <c r="AC42" s="31">
        <v>115500</v>
      </c>
      <c r="AD42" s="31">
        <v>0</v>
      </c>
      <c r="AE42" s="31">
        <v>228300</v>
      </c>
      <c r="AF42" s="31">
        <f t="shared" si="23"/>
        <v>228300</v>
      </c>
      <c r="AG42" s="31">
        <f t="shared" si="10"/>
        <v>-115500</v>
      </c>
      <c r="AH42" s="103">
        <f t="shared" si="4"/>
        <v>-271700</v>
      </c>
      <c r="AI42" s="103">
        <f t="shared" si="78"/>
        <v>45.660000000000004</v>
      </c>
      <c r="AJ42" s="31">
        <f t="shared" si="11"/>
        <v>28300</v>
      </c>
      <c r="AK42" s="103">
        <f t="shared" si="18"/>
        <v>114.15</v>
      </c>
      <c r="AL42" s="31"/>
      <c r="AM42" s="31"/>
      <c r="AN42" s="103">
        <f t="shared" si="12"/>
        <v>138300</v>
      </c>
      <c r="AO42" s="103">
        <f t="shared" si="13"/>
        <v>253.66666666666666</v>
      </c>
      <c r="AP42" s="31">
        <f t="shared" si="14"/>
        <v>228300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94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22198</v>
      </c>
      <c r="W43" s="31"/>
      <c r="X43" s="31"/>
      <c r="Y43" s="31">
        <f>V43</f>
        <v>22198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10200</v>
      </c>
      <c r="AF43" s="31">
        <f t="shared" si="23"/>
        <v>10200</v>
      </c>
      <c r="AG43" s="31">
        <f t="shared" si="10"/>
        <v>0</v>
      </c>
      <c r="AH43" s="103">
        <f t="shared" si="4"/>
        <v>10200</v>
      </c>
      <c r="AI43" s="103">
        <v>0</v>
      </c>
      <c r="AJ43" s="31">
        <f t="shared" si="11"/>
        <v>10200</v>
      </c>
      <c r="AK43" s="103">
        <v>0</v>
      </c>
      <c r="AL43" s="31"/>
      <c r="AM43" s="31"/>
      <c r="AN43" s="103">
        <f t="shared" si="12"/>
        <v>10200</v>
      </c>
      <c r="AO43" s="103">
        <v>0</v>
      </c>
      <c r="AP43" s="31">
        <f t="shared" si="14"/>
        <v>-11998</v>
      </c>
      <c r="AQ43" s="103">
        <f t="shared" si="35"/>
        <v>45.950085593296699</v>
      </c>
      <c r="AR43" s="12"/>
      <c r="AS43" s="12"/>
      <c r="AT43" s="31"/>
    </row>
    <row r="44" spans="1:47" s="5" customFormat="1" ht="28.5" hidden="1" customHeight="1" x14ac:dyDescent="0.3">
      <c r="A44" s="4"/>
      <c r="B44" s="118" t="s">
        <v>12</v>
      </c>
      <c r="C44" s="118"/>
      <c r="D44" s="118"/>
      <c r="E44" s="118"/>
      <c r="F44" s="118"/>
      <c r="G44" s="118"/>
      <c r="H44" s="118"/>
      <c r="I44" s="118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144458.6</v>
      </c>
      <c r="W44" s="13"/>
      <c r="X44" s="13"/>
      <c r="Y44" s="13">
        <f>V44</f>
        <v>144458.6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3"/>
        <v>19293.62</v>
      </c>
      <c r="AG44" s="13">
        <f t="shared" si="10"/>
        <v>0</v>
      </c>
      <c r="AH44" s="44">
        <f t="shared" si="4"/>
        <v>19293.62</v>
      </c>
      <c r="AI44" s="44">
        <v>0</v>
      </c>
      <c r="AJ44" s="13">
        <f t="shared" si="11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16">
        <v>0</v>
      </c>
      <c r="AP44" s="13">
        <f t="shared" si="14"/>
        <v>-125164.98000000001</v>
      </c>
      <c r="AQ44" s="114">
        <f t="shared" si="35"/>
        <v>13.355812668819993</v>
      </c>
      <c r="AR44" s="12">
        <f t="shared" ref="AR44:AR59" si="79">AF44-M44</f>
        <v>-605153.86</v>
      </c>
      <c r="AS44" s="12">
        <f t="shared" ref="AS44:AS59" si="80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19" t="s">
        <v>11</v>
      </c>
      <c r="C45" s="119"/>
      <c r="D45" s="119"/>
      <c r="E45" s="119"/>
      <c r="F45" s="119"/>
      <c r="G45" s="119"/>
      <c r="H45" s="119"/>
      <c r="I45" s="119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441696.33999999997</v>
      </c>
      <c r="W45" s="12"/>
      <c r="X45" s="12">
        <f t="shared" si="81"/>
        <v>0</v>
      </c>
      <c r="Y45" s="12">
        <f t="shared" si="81"/>
        <v>441696.33999999997</v>
      </c>
      <c r="Z45" s="12">
        <f t="shared" si="81"/>
        <v>132000</v>
      </c>
      <c r="AA45" s="12">
        <f t="shared" si="81"/>
        <v>132000</v>
      </c>
      <c r="AB45" s="12">
        <f t="shared" si="81"/>
        <v>132000</v>
      </c>
      <c r="AC45" s="12">
        <f t="shared" ref="AC45:AD45" si="82">AC46+AC47</f>
        <v>0</v>
      </c>
      <c r="AD45" s="12">
        <f t="shared" si="82"/>
        <v>0</v>
      </c>
      <c r="AE45" s="12">
        <v>391172.12</v>
      </c>
      <c r="AF45" s="12">
        <f t="shared" si="81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3">AF45/Z45*100</f>
        <v>296.34251515151516</v>
      </c>
      <c r="AJ45" s="12">
        <f t="shared" si="11"/>
        <v>259172.12</v>
      </c>
      <c r="AK45" s="44">
        <f t="shared" si="18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114">
        <f t="shared" si="13"/>
        <v>296.34251515151516</v>
      </c>
      <c r="AP45" s="12">
        <f t="shared" si="14"/>
        <v>-50524.219999999972</v>
      </c>
      <c r="AQ45" s="44">
        <f t="shared" si="35"/>
        <v>88.561322468734971</v>
      </c>
      <c r="AR45" s="12">
        <f t="shared" si="79"/>
        <v>-2807117.01</v>
      </c>
      <c r="AS45" s="12">
        <f t="shared" si="80"/>
        <v>12.230667838338931</v>
      </c>
      <c r="AT45" s="34">
        <f t="shared" ref="AT45" si="84">AT46+AT47</f>
        <v>391172.12</v>
      </c>
    </row>
    <row r="46" spans="1:47" s="5" customFormat="1" ht="63" hidden="1" customHeight="1" x14ac:dyDescent="0.3">
      <c r="A46" s="4"/>
      <c r="B46" s="118" t="s">
        <v>37</v>
      </c>
      <c r="C46" s="118"/>
      <c r="D46" s="118"/>
      <c r="E46" s="118"/>
      <c r="F46" s="118"/>
      <c r="G46" s="118"/>
      <c r="H46" s="118"/>
      <c r="I46" s="118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116">
        <v>0</v>
      </c>
      <c r="AP46" s="13">
        <f t="shared" si="14"/>
        <v>-5228.8</v>
      </c>
      <c r="AQ46" s="42">
        <f t="shared" si="35"/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18" t="s">
        <v>10</v>
      </c>
      <c r="C47" s="118"/>
      <c r="D47" s="118"/>
      <c r="E47" s="118"/>
      <c r="F47" s="118"/>
      <c r="G47" s="118"/>
      <c r="H47" s="118"/>
      <c r="I47" s="118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3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-45295.419999999984</v>
      </c>
      <c r="AQ47" s="42">
        <f t="shared" si="35"/>
        <v>89.622270650413085</v>
      </c>
      <c r="AR47" s="12">
        <f t="shared" si="79"/>
        <v>-2807117.01</v>
      </c>
      <c r="AS47" s="12">
        <f t="shared" si="80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19" t="s">
        <v>9</v>
      </c>
      <c r="C48" s="119"/>
      <c r="D48" s="119"/>
      <c r="E48" s="119"/>
      <c r="F48" s="119"/>
      <c r="G48" s="119"/>
      <c r="H48" s="119"/>
      <c r="I48" s="119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483989.23</v>
      </c>
      <c r="W48" s="12"/>
      <c r="X48" s="12"/>
      <c r="Y48" s="12">
        <f>V48</f>
        <v>483989.23</v>
      </c>
      <c r="Z48" s="12">
        <v>1249470</v>
      </c>
      <c r="AA48" s="12">
        <v>1147080</v>
      </c>
      <c r="AB48" s="12">
        <v>351576.23</v>
      </c>
      <c r="AC48" s="12">
        <v>46552.91</v>
      </c>
      <c r="AD48" s="12">
        <v>20157.27</v>
      </c>
      <c r="AE48" s="12">
        <v>367192.72</v>
      </c>
      <c r="AF48" s="12">
        <f t="shared" si="23"/>
        <v>387349.99</v>
      </c>
      <c r="AG48" s="12">
        <f t="shared" si="10"/>
        <v>-26395.640000000003</v>
      </c>
      <c r="AH48" s="44">
        <f t="shared" si="4"/>
        <v>-862120.01</v>
      </c>
      <c r="AI48" s="44">
        <f t="shared" si="83"/>
        <v>31.001143684922404</v>
      </c>
      <c r="AJ48" s="12">
        <f t="shared" si="11"/>
        <v>-759730.01</v>
      </c>
      <c r="AK48" s="44">
        <f t="shared" si="18"/>
        <v>33.768350071485862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35773.760000000009</v>
      </c>
      <c r="AO48" s="44">
        <f t="shared" si="13"/>
        <v>110.17524990241803</v>
      </c>
      <c r="AP48" s="12">
        <f t="shared" si="14"/>
        <v>-96639.239999999991</v>
      </c>
      <c r="AQ48" s="44">
        <f t="shared" si="35"/>
        <v>80.032770563923506</v>
      </c>
      <c r="AR48" s="12">
        <f t="shared" si="79"/>
        <v>-586907.28</v>
      </c>
      <c r="AS48" s="12">
        <f t="shared" si="80"/>
        <v>39.758491101636842</v>
      </c>
      <c r="AT48" s="34">
        <f>AF48</f>
        <v>387349.99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72727.08</v>
      </c>
      <c r="W49" s="25"/>
      <c r="X49" s="25"/>
      <c r="Y49" s="16">
        <f>V49</f>
        <v>72727.08</v>
      </c>
      <c r="Z49" s="25">
        <v>336190</v>
      </c>
      <c r="AA49" s="25">
        <v>159900</v>
      </c>
      <c r="AB49" s="25">
        <v>46237</v>
      </c>
      <c r="AC49" s="25">
        <v>5143.25</v>
      </c>
      <c r="AD49" s="25">
        <v>7032.62</v>
      </c>
      <c r="AE49" s="25">
        <v>48688.58</v>
      </c>
      <c r="AF49" s="25">
        <f t="shared" si="23"/>
        <v>55721.200000000004</v>
      </c>
      <c r="AG49" s="16">
        <f t="shared" si="10"/>
        <v>1889.37</v>
      </c>
      <c r="AH49" s="44">
        <f t="shared" si="4"/>
        <v>-280468.8</v>
      </c>
      <c r="AI49" s="44">
        <f t="shared" si="83"/>
        <v>16.574318093934977</v>
      </c>
      <c r="AJ49" s="12">
        <f t="shared" si="11"/>
        <v>-104178.79999999999</v>
      </c>
      <c r="AK49" s="42">
        <f t="shared" si="18"/>
        <v>34.847529706066297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9484.2000000000044</v>
      </c>
      <c r="AO49" s="42">
        <f t="shared" si="13"/>
        <v>120.51214395397626</v>
      </c>
      <c r="AP49" s="13">
        <f t="shared" si="14"/>
        <v>-17005.879999999997</v>
      </c>
      <c r="AQ49" s="42">
        <f t="shared" si="35"/>
        <v>76.616853034660551</v>
      </c>
      <c r="AR49" s="12">
        <f t="shared" si="79"/>
        <v>-53595.829999999994</v>
      </c>
      <c r="AS49" s="12">
        <f t="shared" si="80"/>
        <v>50.972112945256562</v>
      </c>
      <c r="AT49" s="31">
        <f>AF49</f>
        <v>55721.200000000004</v>
      </c>
      <c r="AV49" s="25"/>
    </row>
    <row r="50" spans="1:48" s="10" customFormat="1" ht="36.75" hidden="1" customHeight="1" x14ac:dyDescent="0.3">
      <c r="A50" s="9"/>
      <c r="B50" s="119" t="s">
        <v>7</v>
      </c>
      <c r="C50" s="119"/>
      <c r="D50" s="119"/>
      <c r="E50" s="119"/>
      <c r="F50" s="119"/>
      <c r="G50" s="119"/>
      <c r="H50" s="119"/>
      <c r="I50" s="119"/>
      <c r="J50" s="12">
        <f t="shared" ref="J50:P50" si="90">J51+J53</f>
        <v>1294662.3799999999</v>
      </c>
      <c r="K50" s="12">
        <f t="shared" si="90"/>
        <v>4769167.24</v>
      </c>
      <c r="L50" s="12">
        <f t="shared" si="90"/>
        <v>389278.05</v>
      </c>
      <c r="M50" s="12">
        <f t="shared" si="90"/>
        <v>2858008.31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19628696.640000001</v>
      </c>
      <c r="W50" s="12">
        <f t="shared" si="92"/>
        <v>0</v>
      </c>
      <c r="X50" s="12">
        <f t="shared" si="92"/>
        <v>0</v>
      </c>
      <c r="Y50" s="12">
        <f t="shared" si="92"/>
        <v>19628696.640000001</v>
      </c>
      <c r="Z50" s="12">
        <f t="shared" ref="Z50:AB50" si="93">Z51+Z53</f>
        <v>2715689.65</v>
      </c>
      <c r="AA50" s="12">
        <f t="shared" si="93"/>
        <v>3474504.86</v>
      </c>
      <c r="AB50" s="12">
        <f t="shared" si="93"/>
        <v>3315870.27</v>
      </c>
      <c r="AC50" s="12">
        <f>AC51+AC52+AC53</f>
        <v>3508502.23</v>
      </c>
      <c r="AD50" s="12">
        <f>AD51+AD52+AD53</f>
        <v>49825.42</v>
      </c>
      <c r="AE50" s="12">
        <v>6005709.2400000002</v>
      </c>
      <c r="AF50" s="12">
        <f>AF51+AF52+AF53</f>
        <v>6055534.6600000001</v>
      </c>
      <c r="AG50" s="12">
        <f t="shared" si="10"/>
        <v>-3458676.81</v>
      </c>
      <c r="AH50" s="44">
        <f t="shared" si="4"/>
        <v>3339845.0100000002</v>
      </c>
      <c r="AI50" s="44">
        <f t="shared" si="83"/>
        <v>222.98330959872388</v>
      </c>
      <c r="AJ50" s="12">
        <f t="shared" si="11"/>
        <v>2581029.8000000003</v>
      </c>
      <c r="AK50" s="44">
        <f t="shared" si="18"/>
        <v>174.28482342085428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2739664.39</v>
      </c>
      <c r="AO50" s="44">
        <f t="shared" si="13"/>
        <v>182.62278578226764</v>
      </c>
      <c r="AP50" s="12">
        <f t="shared" si="14"/>
        <v>-13573161.98</v>
      </c>
      <c r="AQ50" s="44">
        <f t="shared" si="35"/>
        <v>30.850416464534039</v>
      </c>
      <c r="AR50" s="12">
        <f t="shared" si="79"/>
        <v>3197526.35</v>
      </c>
      <c r="AS50" s="12">
        <f t="shared" si="80"/>
        <v>211.87953298848177</v>
      </c>
      <c r="AT50" s="34">
        <f t="shared" ref="AT50" si="94">AT51+AT53</f>
        <v>7856381.4000000004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78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15680711.289999999</v>
      </c>
      <c r="W51" s="13"/>
      <c r="X51" s="13"/>
      <c r="Y51" s="13">
        <f>V51</f>
        <v>15680711.289999999</v>
      </c>
      <c r="Z51" s="13">
        <v>0</v>
      </c>
      <c r="AA51" s="13">
        <v>0</v>
      </c>
      <c r="AB51" s="13">
        <v>0</v>
      </c>
      <c r="AC51" s="113">
        <v>3471002.23</v>
      </c>
      <c r="AD51" s="113">
        <v>829.4</v>
      </c>
      <c r="AE51" s="13">
        <v>3500000</v>
      </c>
      <c r="AF51" s="13">
        <f t="shared" si="23"/>
        <v>3500829.4</v>
      </c>
      <c r="AG51" s="16">
        <f t="shared" si="10"/>
        <v>-3470172.83</v>
      </c>
      <c r="AH51" s="44">
        <f t="shared" si="4"/>
        <v>3500829.4</v>
      </c>
      <c r="AI51" s="44">
        <v>0</v>
      </c>
      <c r="AJ51" s="13">
        <f t="shared" si="11"/>
        <v>3500829.4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3500829.4</v>
      </c>
      <c r="AO51" s="116">
        <v>0</v>
      </c>
      <c r="AP51" s="13">
        <f t="shared" si="14"/>
        <v>-12179881.889999999</v>
      </c>
      <c r="AQ51" s="42">
        <f t="shared" si="35"/>
        <v>22.325705353892786</v>
      </c>
      <c r="AR51" s="12">
        <f t="shared" si="79"/>
        <v>3111551.35</v>
      </c>
      <c r="AS51" s="12">
        <f t="shared" si="80"/>
        <v>899.31333143494726</v>
      </c>
      <c r="AT51" s="31">
        <f>AF51</f>
        <v>3500829.4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79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77986.899999999994</v>
      </c>
      <c r="W52" s="13"/>
      <c r="X52" s="13"/>
      <c r="Y52" s="13">
        <f t="shared" ref="Y52:Y53" si="96">V52</f>
        <v>77986.899999999994</v>
      </c>
      <c r="Z52" s="13"/>
      <c r="AA52" s="13">
        <v>0</v>
      </c>
      <c r="AB52" s="13">
        <v>0</v>
      </c>
      <c r="AC52" s="113">
        <v>1500</v>
      </c>
      <c r="AD52" s="113">
        <v>2700</v>
      </c>
      <c r="AE52" s="13">
        <v>83275</v>
      </c>
      <c r="AF52" s="13">
        <f t="shared" si="23"/>
        <v>85975</v>
      </c>
      <c r="AG52" s="16">
        <f t="shared" si="10"/>
        <v>1200</v>
      </c>
      <c r="AH52" s="44"/>
      <c r="AI52" s="44"/>
      <c r="AJ52" s="13">
        <f t="shared" si="11"/>
        <v>85975</v>
      </c>
      <c r="AK52" s="116">
        <v>0</v>
      </c>
      <c r="AL52" s="13"/>
      <c r="AM52" s="13"/>
      <c r="AN52" s="42">
        <f t="shared" si="12"/>
        <v>85975</v>
      </c>
      <c r="AO52" s="116">
        <v>0</v>
      </c>
      <c r="AP52" s="13">
        <f t="shared" si="14"/>
        <v>7988.1000000000058</v>
      </c>
      <c r="AQ52" s="44">
        <f t="shared" si="35"/>
        <v>110.24287412373104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3474504.86</v>
      </c>
      <c r="L53" s="13">
        <v>0</v>
      </c>
      <c r="M53" s="37">
        <f>AF53</f>
        <v>2468730.2600000002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3869998.45</v>
      </c>
      <c r="W53" s="13"/>
      <c r="X53" s="13"/>
      <c r="Y53" s="13">
        <f t="shared" si="96"/>
        <v>3869998.45</v>
      </c>
      <c r="Z53" s="13">
        <v>2715689.65</v>
      </c>
      <c r="AA53" s="13">
        <v>3474504.86</v>
      </c>
      <c r="AB53" s="13">
        <v>3315870.27</v>
      </c>
      <c r="AC53" s="13">
        <v>36000</v>
      </c>
      <c r="AD53" s="13">
        <v>46296.02</v>
      </c>
      <c r="AE53" s="13">
        <v>2422434.2400000002</v>
      </c>
      <c r="AF53" s="13">
        <f t="shared" si="23"/>
        <v>2468730.2600000002</v>
      </c>
      <c r="AG53" s="16">
        <f t="shared" si="10"/>
        <v>10296.019999999997</v>
      </c>
      <c r="AH53" s="44">
        <f t="shared" si="4"/>
        <v>-246959.38999999966</v>
      </c>
      <c r="AI53" s="44">
        <f t="shared" si="83"/>
        <v>90.90619983030831</v>
      </c>
      <c r="AJ53" s="13">
        <f t="shared" si="11"/>
        <v>-1005774.5999999996</v>
      </c>
      <c r="AK53" s="42">
        <f t="shared" si="18"/>
        <v>71.052721451654563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-847140.00999999978</v>
      </c>
      <c r="AO53" s="42">
        <f t="shared" si="13"/>
        <v>74.451955564594513</v>
      </c>
      <c r="AP53" s="13">
        <f t="shared" si="14"/>
        <v>-1401268.19</v>
      </c>
      <c r="AQ53" s="42">
        <f t="shared" si="35"/>
        <v>63.791505136132557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19" t="s">
        <v>1</v>
      </c>
      <c r="C54" s="119"/>
      <c r="D54" s="119"/>
      <c r="E54" s="119"/>
      <c r="F54" s="119"/>
      <c r="G54" s="119"/>
      <c r="H54" s="119"/>
      <c r="I54" s="119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AB54" si="98">S55+S56+S57+S58+S59+S60+S61+S62</f>
        <v>2058217674.4300001</v>
      </c>
      <c r="T54" s="12">
        <f t="shared" si="98"/>
        <v>2039899297.8500004</v>
      </c>
      <c r="U54" s="12">
        <f t="shared" si="98"/>
        <v>2039899297.8500004</v>
      </c>
      <c r="V54" s="12">
        <f t="shared" si="98"/>
        <v>601289772.98999989</v>
      </c>
      <c r="W54" s="12">
        <f t="shared" si="98"/>
        <v>0</v>
      </c>
      <c r="X54" s="12">
        <f t="shared" si="98"/>
        <v>0</v>
      </c>
      <c r="Y54" s="12">
        <f t="shared" si="98"/>
        <v>601289772.98999989</v>
      </c>
      <c r="Z54" s="12">
        <f t="shared" si="98"/>
        <v>1741578685.6100001</v>
      </c>
      <c r="AA54" s="12">
        <f t="shared" si="98"/>
        <v>1749602512.1399999</v>
      </c>
      <c r="AB54" s="12">
        <f t="shared" si="98"/>
        <v>549778592.63</v>
      </c>
      <c r="AC54" s="12">
        <f>AC55+AC56+AC57+AC58+AC59+AC60+AC61+AC62</f>
        <v>55342811.93</v>
      </c>
      <c r="AD54" s="12">
        <f>AD55+AD56+AD57+AD58+AD59+AD60+AD61+AD62</f>
        <v>27187614.739999998</v>
      </c>
      <c r="AE54" s="12">
        <v>416436353.29000002</v>
      </c>
      <c r="AF54" s="12">
        <f>AF55+AF56+AF57+AF58+AF59+AF60+AF61+AF62</f>
        <v>443623968.02999997</v>
      </c>
      <c r="AG54" s="12">
        <f t="shared" si="10"/>
        <v>-28155197.190000001</v>
      </c>
      <c r="AH54" s="44">
        <f t="shared" si="4"/>
        <v>-1297954717.5800002</v>
      </c>
      <c r="AI54" s="44">
        <f t="shared" si="83"/>
        <v>25.47251936966704</v>
      </c>
      <c r="AJ54" s="12">
        <f t="shared" si="11"/>
        <v>-1305978544.1099999</v>
      </c>
      <c r="AK54" s="44">
        <f t="shared" si="18"/>
        <v>25.355700220582563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-106154624.60000002</v>
      </c>
      <c r="AO54" s="44">
        <f t="shared" si="13"/>
        <v>80.691386310226548</v>
      </c>
      <c r="AP54" s="12">
        <f t="shared" si="14"/>
        <v>-157665804.95999992</v>
      </c>
      <c r="AQ54" s="44">
        <f t="shared" si="35"/>
        <v>73.778731646143925</v>
      </c>
      <c r="AR54" s="12">
        <f t="shared" si="79"/>
        <v>-307205701.25999999</v>
      </c>
      <c r="AS54" s="12">
        <f t="shared" si="80"/>
        <v>59.084501608667104</v>
      </c>
      <c r="AT54" s="34" t="e">
        <f t="shared" ref="AT54" si="99">AT55+AT56+AT57+AT58+AT59+AT61+AT62</f>
        <v>#REF!</v>
      </c>
    </row>
    <row r="55" spans="1:48" s="10" customFormat="1" ht="38.25" customHeight="1" x14ac:dyDescent="0.3">
      <c r="A55" s="9"/>
      <c r="B55" s="119" t="s">
        <v>6</v>
      </c>
      <c r="C55" s="119"/>
      <c r="D55" s="119"/>
      <c r="E55" s="119"/>
      <c r="F55" s="119"/>
      <c r="G55" s="119"/>
      <c r="H55" s="119"/>
      <c r="I55" s="119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0">O55</f>
        <v>436509000</v>
      </c>
      <c r="Q55" s="12">
        <v>436509000</v>
      </c>
      <c r="R55" s="12">
        <f t="shared" ref="R55:R62" si="101">Q55</f>
        <v>436509000</v>
      </c>
      <c r="S55" s="12">
        <v>543552380</v>
      </c>
      <c r="T55" s="12">
        <v>543552380</v>
      </c>
      <c r="U55" s="12">
        <f t="shared" ref="U55:U62" si="102">T55</f>
        <v>543552380</v>
      </c>
      <c r="V55" s="12">
        <v>211094000</v>
      </c>
      <c r="W55" s="12"/>
      <c r="X55" s="12"/>
      <c r="Y55" s="12">
        <f t="shared" ref="Y55:Y62" si="103">V55</f>
        <v>211094000</v>
      </c>
      <c r="Z55" s="12">
        <v>543282000</v>
      </c>
      <c r="AA55" s="12">
        <v>504630000</v>
      </c>
      <c r="AB55" s="34">
        <v>168210000</v>
      </c>
      <c r="AC55" s="12">
        <v>0</v>
      </c>
      <c r="AD55" s="12">
        <v>16595168</v>
      </c>
      <c r="AE55" s="12">
        <v>151614832</v>
      </c>
      <c r="AF55" s="12">
        <f t="shared" si="23"/>
        <v>168210000</v>
      </c>
      <c r="AG55" s="12">
        <f t="shared" si="10"/>
        <v>16595168</v>
      </c>
      <c r="AH55" s="44">
        <f t="shared" si="4"/>
        <v>-375072000</v>
      </c>
      <c r="AI55" s="44">
        <f t="shared" si="83"/>
        <v>30.96182093277524</v>
      </c>
      <c r="AJ55" s="12">
        <f t="shared" si="11"/>
        <v>-336420000</v>
      </c>
      <c r="AK55" s="44">
        <f t="shared" si="18"/>
        <v>33.333333333333336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-42884000</v>
      </c>
      <c r="AQ55" s="44">
        <f t="shared" si="35"/>
        <v>79.684879721830086</v>
      </c>
      <c r="AR55" s="12">
        <f t="shared" si="79"/>
        <v>-33279000</v>
      </c>
      <c r="AS55" s="12">
        <f t="shared" si="80"/>
        <v>83.483465598618295</v>
      </c>
      <c r="AT55" s="34">
        <v>436509000</v>
      </c>
    </row>
    <row r="56" spans="1:48" s="10" customFormat="1" ht="43.5" customHeight="1" x14ac:dyDescent="0.3">
      <c r="A56" s="9"/>
      <c r="B56" s="119" t="s">
        <v>5</v>
      </c>
      <c r="C56" s="119"/>
      <c r="D56" s="119"/>
      <c r="E56" s="119"/>
      <c r="F56" s="119"/>
      <c r="G56" s="119"/>
      <c r="H56" s="119"/>
      <c r="I56" s="119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0"/>
        <v>266680542.02000001</v>
      </c>
      <c r="Q56" s="12">
        <v>266680542.02000001</v>
      </c>
      <c r="R56" s="12">
        <f t="shared" si="101"/>
        <v>266680542.02000001</v>
      </c>
      <c r="S56" s="12">
        <v>448087921.25</v>
      </c>
      <c r="T56" s="12">
        <v>432403468.83000004</v>
      </c>
      <c r="U56" s="12">
        <f t="shared" si="102"/>
        <v>432403468.83000004</v>
      </c>
      <c r="V56" s="12">
        <v>19449300.5</v>
      </c>
      <c r="W56" s="12"/>
      <c r="X56" s="12"/>
      <c r="Y56" s="12">
        <f t="shared" si="103"/>
        <v>19449300.5</v>
      </c>
      <c r="Z56" s="12">
        <v>164450526.09999999</v>
      </c>
      <c r="AA56" s="12">
        <v>339768105.60000002</v>
      </c>
      <c r="AB56" s="12">
        <v>43217447.090000004</v>
      </c>
      <c r="AC56" s="12">
        <v>975970.78</v>
      </c>
      <c r="AD56" s="12">
        <v>9434231.3599999994</v>
      </c>
      <c r="AE56" s="12">
        <v>18291449.18</v>
      </c>
      <c r="AF56" s="12">
        <f t="shared" si="23"/>
        <v>27725680.539999999</v>
      </c>
      <c r="AG56" s="12">
        <f t="shared" si="10"/>
        <v>8458260.5800000001</v>
      </c>
      <c r="AH56" s="44">
        <f t="shared" si="4"/>
        <v>-136724845.56</v>
      </c>
      <c r="AI56" s="44">
        <f t="shared" si="83"/>
        <v>16.859587620376729</v>
      </c>
      <c r="AJ56" s="12">
        <f t="shared" si="11"/>
        <v>-312042425.06</v>
      </c>
      <c r="AK56" s="44">
        <f t="shared" si="18"/>
        <v>8.1601775101988849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-15491766.550000004</v>
      </c>
      <c r="AO56" s="44">
        <f t="shared" si="13"/>
        <v>64.153906366244811</v>
      </c>
      <c r="AP56" s="12">
        <f t="shared" si="14"/>
        <v>8276380.0399999991</v>
      </c>
      <c r="AQ56" s="44">
        <f t="shared" si="35"/>
        <v>142.55361286643702</v>
      </c>
      <c r="AR56" s="12">
        <f t="shared" si="79"/>
        <v>-40526503.559999995</v>
      </c>
      <c r="AS56" s="12">
        <f t="shared" si="80"/>
        <v>40.622407774346961</v>
      </c>
      <c r="AT56" s="34" t="e">
        <f>#REF!</f>
        <v>#REF!</v>
      </c>
    </row>
    <row r="57" spans="1:48" s="10" customFormat="1" ht="45" customHeight="1" x14ac:dyDescent="0.3">
      <c r="A57" s="9"/>
      <c r="B57" s="119" t="s">
        <v>4</v>
      </c>
      <c r="C57" s="119"/>
      <c r="D57" s="119"/>
      <c r="E57" s="119"/>
      <c r="F57" s="119"/>
      <c r="G57" s="119"/>
      <c r="H57" s="119"/>
      <c r="I57" s="119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0"/>
        <v>1213354064.45</v>
      </c>
      <c r="Q57" s="12">
        <v>1213354064.45</v>
      </c>
      <c r="R57" s="12">
        <f t="shared" si="101"/>
        <v>1213354064.45</v>
      </c>
      <c r="S57" s="12">
        <v>1052485113.04</v>
      </c>
      <c r="T57" s="12">
        <v>1050017221.74</v>
      </c>
      <c r="U57" s="12">
        <f t="shared" si="102"/>
        <v>1050017221.74</v>
      </c>
      <c r="V57" s="12">
        <v>369842949.39999998</v>
      </c>
      <c r="W57" s="12"/>
      <c r="X57" s="12"/>
      <c r="Y57" s="12">
        <f t="shared" si="103"/>
        <v>369842949.39999998</v>
      </c>
      <c r="Z57" s="12">
        <v>1032066181.7</v>
      </c>
      <c r="AA57" s="12">
        <v>877046455.03999996</v>
      </c>
      <c r="AB57" s="12">
        <v>331189104.76999998</v>
      </c>
      <c r="AC57" s="12">
        <v>47970491.18</v>
      </c>
      <c r="AD57" s="12">
        <v>1012393.66</v>
      </c>
      <c r="AE57" s="12">
        <v>241972367.83000001</v>
      </c>
      <c r="AF57" s="12">
        <f t="shared" si="23"/>
        <v>242984761.49000001</v>
      </c>
      <c r="AG57" s="12">
        <f t="shared" si="10"/>
        <v>-46958097.520000003</v>
      </c>
      <c r="AH57" s="44">
        <f t="shared" si="4"/>
        <v>-789081420.21000004</v>
      </c>
      <c r="AI57" s="44">
        <f t="shared" si="83"/>
        <v>23.543525192324399</v>
      </c>
      <c r="AJ57" s="12">
        <f t="shared" si="11"/>
        <v>-634061693.54999995</v>
      </c>
      <c r="AK57" s="44">
        <f t="shared" si="18"/>
        <v>27.704890669550458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-88204343.279999971</v>
      </c>
      <c r="AO57" s="44">
        <f t="shared" si="13"/>
        <v>73.367377727822586</v>
      </c>
      <c r="AP57" s="12">
        <f t="shared" si="14"/>
        <v>-126858187.90999997</v>
      </c>
      <c r="AQ57" s="44">
        <f t="shared" si="35"/>
        <v>65.699444016493132</v>
      </c>
      <c r="AR57" s="12">
        <f t="shared" si="79"/>
        <v>-241513920.63</v>
      </c>
      <c r="AS57" s="12">
        <f t="shared" si="80"/>
        <v>50.15178997531676</v>
      </c>
      <c r="AT57" s="34" t="e">
        <f>#REF!</f>
        <v>#REF!</v>
      </c>
    </row>
    <row r="58" spans="1:48" s="10" customFormat="1" ht="27" customHeight="1" x14ac:dyDescent="0.3">
      <c r="A58" s="9"/>
      <c r="B58" s="119" t="s">
        <v>3</v>
      </c>
      <c r="C58" s="119"/>
      <c r="D58" s="119"/>
      <c r="E58" s="119"/>
      <c r="F58" s="119"/>
      <c r="G58" s="119"/>
      <c r="H58" s="119"/>
      <c r="I58" s="119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0"/>
        <v>31536396.41</v>
      </c>
      <c r="Q58" s="12">
        <v>31536396.41</v>
      </c>
      <c r="R58" s="12">
        <f t="shared" si="101"/>
        <v>31536396.41</v>
      </c>
      <c r="S58" s="12">
        <v>14687976.27</v>
      </c>
      <c r="T58" s="12">
        <v>14514443.27</v>
      </c>
      <c r="U58" s="12">
        <f t="shared" si="102"/>
        <v>14514443.27</v>
      </c>
      <c r="V58" s="12">
        <v>1561516.12</v>
      </c>
      <c r="W58" s="12"/>
      <c r="X58" s="12"/>
      <c r="Y58" s="12">
        <f t="shared" si="103"/>
        <v>1561516.12</v>
      </c>
      <c r="Z58" s="12">
        <v>1779977.81</v>
      </c>
      <c r="AA58" s="12">
        <v>28157951.5</v>
      </c>
      <c r="AB58" s="12">
        <v>7162040.7699999996</v>
      </c>
      <c r="AC58" s="12">
        <v>6558449.1699999999</v>
      </c>
      <c r="AD58" s="12">
        <v>0</v>
      </c>
      <c r="AE58" s="12">
        <v>7161434.29</v>
      </c>
      <c r="AF58" s="12">
        <f t="shared" si="23"/>
        <v>7161434.29</v>
      </c>
      <c r="AG58" s="12">
        <f t="shared" si="10"/>
        <v>-6558449.1699999999</v>
      </c>
      <c r="AH58" s="44">
        <f t="shared" si="4"/>
        <v>5381456.4800000004</v>
      </c>
      <c r="AI58" s="44">
        <f t="shared" si="83"/>
        <v>402.33278469915302</v>
      </c>
      <c r="AJ58" s="12">
        <f t="shared" si="11"/>
        <v>-20996517.210000001</v>
      </c>
      <c r="AK58" s="44">
        <f t="shared" si="18"/>
        <v>25.433079853127808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-606.47999999951571</v>
      </c>
      <c r="AO58" s="44">
        <f t="shared" si="13"/>
        <v>99.991532022513198</v>
      </c>
      <c r="AP58" s="12">
        <f t="shared" si="14"/>
        <v>5599918.1699999999</v>
      </c>
      <c r="AQ58" s="44">
        <f t="shared" si="35"/>
        <v>458.62058023454796</v>
      </c>
      <c r="AR58" s="12">
        <f t="shared" si="79"/>
        <v>6632033.8600000003</v>
      </c>
      <c r="AS58" s="12">
        <f t="shared" si="80"/>
        <v>1352.7443281449544</v>
      </c>
      <c r="AT58" s="34" t="e">
        <f>#REF!</f>
        <v>#REF!</v>
      </c>
    </row>
    <row r="59" spans="1:48" s="10" customFormat="1" ht="39" customHeight="1" x14ac:dyDescent="0.3">
      <c r="A59" s="9"/>
      <c r="B59" s="119" t="s">
        <v>2</v>
      </c>
      <c r="C59" s="119"/>
      <c r="D59" s="119"/>
      <c r="E59" s="119"/>
      <c r="F59" s="119"/>
      <c r="G59" s="119"/>
      <c r="H59" s="119"/>
      <c r="I59" s="119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0"/>
        <v>18244.099999999999</v>
      </c>
      <c r="Q59" s="12">
        <v>18244.099999999999</v>
      </c>
      <c r="R59" s="12">
        <f t="shared" si="101"/>
        <v>18244.099999999999</v>
      </c>
      <c r="S59" s="12">
        <v>102600.69</v>
      </c>
      <c r="T59" s="12">
        <v>110100.69</v>
      </c>
      <c r="U59" s="12">
        <f t="shared" si="102"/>
        <v>110100.69</v>
      </c>
      <c r="V59" s="12">
        <v>2696.92</v>
      </c>
      <c r="W59" s="12"/>
      <c r="X59" s="12"/>
      <c r="Y59" s="12">
        <f t="shared" si="103"/>
        <v>2696.92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115">
        <v>0</v>
      </c>
      <c r="AP59" s="12">
        <f t="shared" si="14"/>
        <v>-2696.92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3"/>
        <v>0</v>
      </c>
      <c r="Z60" s="12">
        <v>0</v>
      </c>
      <c r="AA60" s="12">
        <v>0</v>
      </c>
      <c r="AB60" s="12">
        <v>0</v>
      </c>
      <c r="AC60" s="12">
        <v>-162099.20000000001</v>
      </c>
      <c r="AD60" s="12">
        <v>161821.72</v>
      </c>
      <c r="AE60" s="12">
        <v>-162099.20000000001</v>
      </c>
      <c r="AF60" s="12">
        <f t="shared" si="23"/>
        <v>-277.48000000001048</v>
      </c>
      <c r="AG60" s="12">
        <f>AD60-AC60</f>
        <v>323920.92000000004</v>
      </c>
      <c r="AH60" s="44">
        <f t="shared" si="4"/>
        <v>-277.48000000001048</v>
      </c>
      <c r="AI60" s="44">
        <v>0</v>
      </c>
      <c r="AJ60" s="12">
        <f t="shared" si="11"/>
        <v>-277.48000000001048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-277.48000000001048</v>
      </c>
      <c r="AO60" s="44">
        <v>0</v>
      </c>
      <c r="AP60" s="12">
        <f>AF60-Y60</f>
        <v>-277.48000000001048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0"/>
        <v>280404</v>
      </c>
      <c r="Q61" s="12">
        <v>280404</v>
      </c>
      <c r="R61" s="12">
        <f t="shared" si="101"/>
        <v>280404</v>
      </c>
      <c r="S61" s="12">
        <v>0</v>
      </c>
      <c r="T61" s="12">
        <v>0.13999999999941792</v>
      </c>
      <c r="U61" s="12">
        <f t="shared" si="102"/>
        <v>0.13999999999941792</v>
      </c>
      <c r="V61" s="12">
        <v>0.14000000000000001</v>
      </c>
      <c r="W61" s="12"/>
      <c r="X61" s="12"/>
      <c r="Y61" s="12">
        <f t="shared" si="103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19" t="s">
        <v>0</v>
      </c>
      <c r="C62" s="119"/>
      <c r="D62" s="119"/>
      <c r="E62" s="119"/>
      <c r="F62" s="119"/>
      <c r="G62" s="119"/>
      <c r="H62" s="119"/>
      <c r="I62" s="119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0"/>
        <v>-5497492.0700000003</v>
      </c>
      <c r="Q62" s="12">
        <v>-5497492.0700000003</v>
      </c>
      <c r="R62" s="12">
        <f t="shared" si="101"/>
        <v>-5497492.0700000003</v>
      </c>
      <c r="S62" s="12">
        <v>-698316.82</v>
      </c>
      <c r="T62" s="12">
        <v>-698316.82000000018</v>
      </c>
      <c r="U62" s="12">
        <f t="shared" si="102"/>
        <v>-698316.82000000018</v>
      </c>
      <c r="V62" s="12">
        <v>-660690.09</v>
      </c>
      <c r="W62" s="12"/>
      <c r="X62" s="12"/>
      <c r="Y62" s="12">
        <f t="shared" si="103"/>
        <v>-660690.09</v>
      </c>
      <c r="Z62" s="12">
        <v>0</v>
      </c>
      <c r="AA62" s="12">
        <v>0</v>
      </c>
      <c r="AB62" s="12">
        <v>0</v>
      </c>
      <c r="AC62" s="12">
        <v>0</v>
      </c>
      <c r="AD62" s="12">
        <v>-16000</v>
      </c>
      <c r="AE62" s="12">
        <v>-2441630.8099999977</v>
      </c>
      <c r="AF62" s="12">
        <f t="shared" si="23"/>
        <v>-2457630.8099999977</v>
      </c>
      <c r="AG62" s="12">
        <f t="shared" si="10"/>
        <v>-16000</v>
      </c>
      <c r="AH62" s="44">
        <f t="shared" si="4"/>
        <v>-2457630.8099999977</v>
      </c>
      <c r="AI62" s="44">
        <v>0</v>
      </c>
      <c r="AJ62" s="12">
        <f t="shared" si="11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-2457630.8099999977</v>
      </c>
      <c r="AO62" s="12">
        <v>0</v>
      </c>
      <c r="AP62" s="12">
        <f t="shared" si="14"/>
        <v>-1796940.7199999979</v>
      </c>
      <c r="AQ62" s="44">
        <f t="shared" si="35"/>
        <v>371.97936630167976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4">J54+J7</f>
        <v>2092393430.8699999</v>
      </c>
      <c r="K63" s="13">
        <f t="shared" si="104"/>
        <v>2071644024.1451344</v>
      </c>
      <c r="L63" s="28">
        <f t="shared" si="104"/>
        <v>881017080.54999995</v>
      </c>
      <c r="M63" s="26">
        <f t="shared" si="104"/>
        <v>872275970.47554314</v>
      </c>
      <c r="N63" s="12">
        <f t="shared" si="104"/>
        <v>2309803775.2699995</v>
      </c>
      <c r="O63" s="12">
        <f t="shared" si="104"/>
        <v>2328450949.6999998</v>
      </c>
      <c r="P63" s="12">
        <f t="shared" si="104"/>
        <v>2327457942.815587</v>
      </c>
      <c r="Q63" s="12">
        <f t="shared" si="104"/>
        <v>2328450949.6999998</v>
      </c>
      <c r="R63" s="12">
        <f t="shared" si="104"/>
        <v>2324234116.085587</v>
      </c>
      <c r="S63" s="12">
        <f t="shared" si="104"/>
        <v>2468054121.4099998</v>
      </c>
      <c r="T63" s="12">
        <f t="shared" si="104"/>
        <v>2473502940.9500003</v>
      </c>
      <c r="U63" s="12">
        <f t="shared" si="104"/>
        <v>2610269494.995842</v>
      </c>
      <c r="V63" s="12">
        <f t="shared" si="104"/>
        <v>697283331.3599999</v>
      </c>
      <c r="W63" s="12"/>
      <c r="X63" s="12">
        <f t="shared" ref="X63:AF63" si="105">X54+X7</f>
        <v>0</v>
      </c>
      <c r="Y63" s="12">
        <f t="shared" si="105"/>
        <v>716441844.14724863</v>
      </c>
      <c r="Z63" s="12">
        <f t="shared" si="105"/>
        <v>2141993785.2600002</v>
      </c>
      <c r="AA63" s="12">
        <f t="shared" si="105"/>
        <v>2327708082.5099998</v>
      </c>
      <c r="AB63" s="12">
        <f t="shared" si="105"/>
        <v>715866957.79999995</v>
      </c>
      <c r="AC63" s="12">
        <f t="shared" si="105"/>
        <v>63543420.170000002</v>
      </c>
      <c r="AD63" s="12">
        <f t="shared" si="105"/>
        <v>30823184.68</v>
      </c>
      <c r="AE63" s="12">
        <f t="shared" si="105"/>
        <v>555716664.77999997</v>
      </c>
      <c r="AF63" s="12">
        <f t="shared" si="105"/>
        <v>586539849.46000004</v>
      </c>
      <c r="AG63" s="12">
        <f t="shared" si="10"/>
        <v>-32720235.490000002</v>
      </c>
      <c r="AH63" s="12">
        <f t="shared" si="4"/>
        <v>-1555453935.8000002</v>
      </c>
      <c r="AI63" s="12">
        <f>AF63/Z63*100</f>
        <v>27.38289221454508</v>
      </c>
      <c r="AJ63" s="12">
        <f>AF63-AA63</f>
        <v>-1741168233.0499997</v>
      </c>
      <c r="AK63" s="12">
        <f t="shared" si="18"/>
        <v>25.198170417809695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-129327108.33999991</v>
      </c>
      <c r="AO63" s="12">
        <f t="shared" si="13"/>
        <v>81.934197837898878</v>
      </c>
      <c r="AP63" s="12">
        <f t="shared" si="14"/>
        <v>-129901994.68724859</v>
      </c>
      <c r="AQ63" s="12">
        <f t="shared" si="35"/>
        <v>81.868452303778312</v>
      </c>
      <c r="AR63" s="12">
        <f>AF63-M63</f>
        <v>-285736121.0155431</v>
      </c>
      <c r="AS63" s="12">
        <f>IF(M63=0,0,AF63/M63*100)</f>
        <v>67.242463315850969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73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716441844.14724863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555716664.77999997</v>
      </c>
      <c r="AF65" s="109">
        <v>1229277981.27</v>
      </c>
      <c r="AG65" s="95"/>
      <c r="AJ65" s="89"/>
      <c r="AK65" s="117"/>
      <c r="AL65" s="117"/>
      <c r="AM65" s="117"/>
      <c r="AN65" s="117"/>
      <c r="AO65" s="117"/>
      <c r="AP65" s="117"/>
    </row>
    <row r="66" spans="1:44" s="78" customFormat="1" ht="18" customHeight="1" x14ac:dyDescent="0.3">
      <c r="I66" s="78" t="s">
        <v>76</v>
      </c>
      <c r="O66" s="78" t="s">
        <v>40</v>
      </c>
      <c r="Q66" s="88"/>
      <c r="V66" s="88">
        <f>V63-V10+Y10</f>
        <v>716441844.14724863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60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2024-04-19T14:48:13Z</cp:lastPrinted>
  <dcterms:created xsi:type="dcterms:W3CDTF">2018-12-30T09:36:16Z</dcterms:created>
  <dcterms:modified xsi:type="dcterms:W3CDTF">2024-04-19T15:06:43Z</dcterms:modified>
</cp:coreProperties>
</file>